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om.w2k.state.me.us\data\DHHS-CDC\DEH\DWP\Rule Specialists\SWTR\Working Docs\Small Alternative SW Systems Project - 2025\MOR-11s Launch Documents_November 2025\"/>
    </mc:Choice>
  </mc:AlternateContent>
  <xr:revisionPtr revIDLastSave="0" documentId="13_ncr:1_{F412817E-43BD-473E-96B1-E4DB4DD2B885}" xr6:coauthVersionLast="47" xr6:coauthVersionMax="47" xr10:uidLastSave="{00000000-0000-0000-0000-000000000000}"/>
  <bookViews>
    <workbookView xWindow="22932" yWindow="-108" windowWidth="23256" windowHeight="12456" tabRatio="377" xr2:uid="{AC89114D-BAE6-4427-8B99-BE7460BC14D5}"/>
  </bookViews>
  <sheets>
    <sheet name="MOR-11s" sheetId="1" r:id="rId1"/>
  </sheets>
  <definedNames>
    <definedName name="_xlnm.Print_Area" localSheetId="0">'MOR-11s'!$A$1:$N$171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" l="1"/>
  <c r="C162" i="1"/>
  <c r="C163" i="1"/>
  <c r="F163" i="1" s="1"/>
  <c r="D162" i="1"/>
  <c r="F162" i="1" l="1"/>
  <c r="K73" i="1" l="1"/>
  <c r="I85" i="1"/>
  <c r="I35" i="1"/>
  <c r="J71" i="1"/>
  <c r="J73" i="1" s="1"/>
  <c r="G86" i="1"/>
  <c r="G88" i="1" l="1"/>
  <c r="H34" i="1"/>
  <c r="I33" i="1" s="1"/>
  <c r="F89" i="1"/>
  <c r="G89" i="1" s="1"/>
  <c r="D163" i="1"/>
  <c r="E163" i="1"/>
  <c r="E162" i="1"/>
  <c r="B162" i="1"/>
  <c r="B163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D121" i="1" l="1"/>
  <c r="G136" i="1" l="1"/>
  <c r="H136" i="1" s="1"/>
  <c r="G137" i="1"/>
  <c r="H137" i="1" s="1"/>
  <c r="G149" i="1"/>
  <c r="H149" i="1" s="1"/>
  <c r="G161" i="1"/>
  <c r="H161" i="1" s="1"/>
  <c r="M161" i="1" s="1"/>
  <c r="G138" i="1"/>
  <c r="H138" i="1" s="1"/>
  <c r="G150" i="1"/>
  <c r="H150" i="1" s="1"/>
  <c r="G139" i="1"/>
  <c r="H139" i="1" s="1"/>
  <c r="G151" i="1"/>
  <c r="H151" i="1" s="1"/>
  <c r="G140" i="1"/>
  <c r="H140" i="1" s="1"/>
  <c r="G152" i="1"/>
  <c r="H152" i="1" s="1"/>
  <c r="G141" i="1"/>
  <c r="H141" i="1" s="1"/>
  <c r="G153" i="1"/>
  <c r="H153" i="1" s="1"/>
  <c r="G142" i="1"/>
  <c r="H142" i="1" s="1"/>
  <c r="G143" i="1"/>
  <c r="H143" i="1" s="1"/>
  <c r="G144" i="1"/>
  <c r="H144" i="1" s="1"/>
  <c r="G156" i="1"/>
  <c r="H156" i="1" s="1"/>
  <c r="G145" i="1"/>
  <c r="H145" i="1" s="1"/>
  <c r="G157" i="1"/>
  <c r="H157" i="1" s="1"/>
  <c r="G146" i="1"/>
  <c r="H146" i="1" s="1"/>
  <c r="G158" i="1"/>
  <c r="H158" i="1" s="1"/>
  <c r="G147" i="1"/>
  <c r="H147" i="1" s="1"/>
  <c r="G159" i="1"/>
  <c r="H159" i="1" s="1"/>
  <c r="G135" i="1"/>
  <c r="H135" i="1" s="1"/>
  <c r="G148" i="1"/>
  <c r="H148" i="1" s="1"/>
  <c r="G160" i="1"/>
  <c r="H160" i="1" s="1"/>
  <c r="G154" i="1"/>
  <c r="H154" i="1" s="1"/>
  <c r="G155" i="1"/>
  <c r="H155" i="1" s="1"/>
  <c r="G134" i="1"/>
  <c r="H134" i="1" s="1"/>
  <c r="G132" i="1"/>
  <c r="H132" i="1" s="1"/>
  <c r="G133" i="1"/>
  <c r="H133" i="1" s="1"/>
  <c r="M160" i="1" l="1"/>
  <c r="M153" i="1"/>
  <c r="M149" i="1"/>
  <c r="M146" i="1"/>
  <c r="M144" i="1"/>
  <c r="M140" i="1"/>
  <c r="M132" i="1"/>
  <c r="I135" i="1"/>
  <c r="K135" i="1" s="1"/>
  <c r="M135" i="1" s="1"/>
  <c r="I159" i="1"/>
  <c r="K159" i="1" s="1"/>
  <c r="M159" i="1" s="1"/>
  <c r="I158" i="1"/>
  <c r="K158" i="1"/>
  <c r="M158" i="1" s="1"/>
  <c r="I151" i="1"/>
  <c r="K151" i="1" s="1"/>
  <c r="M151" i="1" s="1"/>
  <c r="I133" i="1"/>
  <c r="K133" i="1" s="1"/>
  <c r="M133" i="1" s="1"/>
  <c r="I146" i="1"/>
  <c r="K146" i="1"/>
  <c r="I139" i="1"/>
  <c r="K139" i="1" s="1"/>
  <c r="M139" i="1" s="1"/>
  <c r="I132" i="1"/>
  <c r="K132" i="1"/>
  <c r="I134" i="1"/>
  <c r="K134" i="1" s="1"/>
  <c r="M134" i="1" s="1"/>
  <c r="I155" i="1"/>
  <c r="K155" i="1" s="1"/>
  <c r="M155" i="1" s="1"/>
  <c r="I149" i="1"/>
  <c r="K149" i="1" s="1"/>
  <c r="I154" i="1"/>
  <c r="K154" i="1" s="1"/>
  <c r="M154" i="1" s="1"/>
  <c r="I160" i="1"/>
  <c r="K160" i="1" s="1"/>
  <c r="I142" i="1"/>
  <c r="K142" i="1" s="1"/>
  <c r="M142" i="1" s="1"/>
  <c r="I136" i="1"/>
  <c r="K136" i="1"/>
  <c r="M136" i="1" s="1"/>
  <c r="I148" i="1"/>
  <c r="K148" i="1"/>
  <c r="M148" i="1" s="1"/>
  <c r="I153" i="1"/>
  <c r="K153" i="1" s="1"/>
  <c r="I152" i="1"/>
  <c r="K152" i="1" s="1"/>
  <c r="M152" i="1" s="1"/>
  <c r="I138" i="1"/>
  <c r="K138" i="1" s="1"/>
  <c r="M138" i="1" s="1"/>
  <c r="I141" i="1"/>
  <c r="K141" i="1" s="1"/>
  <c r="M141" i="1" s="1"/>
  <c r="I156" i="1"/>
  <c r="K156" i="1" s="1"/>
  <c r="M156" i="1" s="1"/>
  <c r="I147" i="1"/>
  <c r="K147" i="1" s="1"/>
  <c r="M147" i="1" s="1"/>
  <c r="I150" i="1"/>
  <c r="K150" i="1" s="1"/>
  <c r="M150" i="1" s="1"/>
  <c r="I145" i="1"/>
  <c r="K145" i="1" s="1"/>
  <c r="M145" i="1" s="1"/>
  <c r="I161" i="1"/>
  <c r="K161" i="1" s="1"/>
  <c r="I144" i="1"/>
  <c r="K144" i="1"/>
  <c r="I143" i="1"/>
  <c r="K143" i="1" s="1"/>
  <c r="M143" i="1" s="1"/>
  <c r="I137" i="1"/>
  <c r="K137" i="1" s="1"/>
  <c r="M137" i="1" s="1"/>
  <c r="I140" i="1"/>
  <c r="K140" i="1" s="1"/>
  <c r="I157" i="1"/>
  <c r="K157" i="1" s="1"/>
  <c r="M157" i="1" s="1"/>
  <c r="I125" i="1"/>
  <c r="O132" i="1" l="1"/>
  <c r="O133" i="1" l="1"/>
  <c r="O144" i="1"/>
  <c r="O141" i="1"/>
  <c r="O154" i="1"/>
  <c r="O143" i="1"/>
  <c r="O140" i="1"/>
  <c r="O138" i="1"/>
  <c r="O159" i="1"/>
  <c r="O137" i="1"/>
  <c r="O156" i="1"/>
  <c r="O161" i="1"/>
  <c r="O157" i="1"/>
  <c r="O136" i="1"/>
  <c r="O149" i="1"/>
  <c r="O142" i="1"/>
  <c r="O150" i="1"/>
  <c r="O148" i="1"/>
  <c r="O160" i="1"/>
  <c r="O134" i="1"/>
  <c r="O146" i="1"/>
  <c r="O158" i="1"/>
  <c r="O147" i="1"/>
  <c r="O155" i="1"/>
  <c r="O153" i="1"/>
  <c r="O145" i="1"/>
  <c r="O151" i="1"/>
  <c r="O152" i="1"/>
  <c r="O135" i="1"/>
  <c r="O139" i="1"/>
  <c r="G131" i="1"/>
  <c r="F131" i="1"/>
  <c r="H131" i="1" s="1"/>
  <c r="I131" i="1" l="1"/>
  <c r="K131" i="1"/>
  <c r="M131" i="1" s="1"/>
  <c r="O131" i="1" l="1"/>
  <c r="A1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Amanda Brazee</author>
  </authors>
  <commentList>
    <comment ref="F128" authorId="0" shapeId="0" xr:uid="{616724A2-D7D5-4C32-9CE3-BCAC2426BC11}">
      <text>
        <r>
          <rPr>
            <sz val="9"/>
            <color indexed="81"/>
            <rFont val="Tahoma"/>
            <family val="2"/>
          </rPr>
          <t xml:space="preserve">CTcalc = (CxT): 
Residual x ((contact tank lowest volume/peak flow) x (baffle factor))
</t>
        </r>
      </text>
    </comment>
    <comment ref="G128" authorId="0" shapeId="0" xr:uid="{23514C3D-2F91-49E4-9B6C-9BB3819262FA}">
      <text>
        <r>
          <rPr>
            <sz val="9"/>
            <color indexed="81"/>
            <rFont val="Tahoma"/>
            <family val="2"/>
          </rPr>
          <t xml:space="preserve">Based on temp. and pH using equation or tables
Uses required log inactivation </t>
        </r>
        <r>
          <rPr>
            <b/>
            <sz val="9"/>
            <color indexed="81"/>
            <rFont val="Tahoma"/>
            <family val="2"/>
          </rPr>
          <t>after</t>
        </r>
        <r>
          <rPr>
            <sz val="9"/>
            <color indexed="81"/>
            <rFont val="Tahoma"/>
            <family val="2"/>
          </rPr>
          <t xml:space="preserve"> filtration credit</t>
        </r>
      </text>
    </comment>
    <comment ref="H128" authorId="0" shapeId="0" xr:uid="{C4892014-2ED4-4A0F-8B3C-2C33519306D4}">
      <text>
        <r>
          <rPr>
            <sz val="9"/>
            <color indexed="81"/>
            <rFont val="Tahoma"/>
            <family val="2"/>
          </rPr>
          <t>CTcalc /CTneeded 
See footnote 7 for more info.</t>
        </r>
      </text>
    </comment>
    <comment ref="I128" authorId="0" shapeId="0" xr:uid="{CCE99707-A31E-4A0E-8AE7-E62EA5C834F5}">
      <text>
        <r>
          <rPr>
            <sz val="9"/>
            <color indexed="81"/>
            <rFont val="Tahoma"/>
            <family val="2"/>
          </rPr>
          <t xml:space="preserve">Log credit achieved for disinfection
</t>
        </r>
      </text>
    </comment>
    <comment ref="K128" authorId="0" shapeId="0" xr:uid="{35A06D11-0BBD-46F5-BE2E-9547387FD90F}">
      <text>
        <r>
          <rPr>
            <sz val="9"/>
            <color indexed="81"/>
            <rFont val="Tahoma"/>
            <family val="2"/>
          </rPr>
          <t>Log credit for achieved disinfection + log credit achieved for filtration</t>
        </r>
      </text>
    </comment>
  </commentList>
</comments>
</file>

<file path=xl/sharedStrings.xml><?xml version="1.0" encoding="utf-8"?>
<sst xmlns="http://schemas.openxmlformats.org/spreadsheetml/2006/main" count="125" uniqueCount="108">
  <si>
    <t>Maine Drinking Water Program (DWP)</t>
  </si>
  <si>
    <t xml:space="preserve">207-287-2070 </t>
  </si>
  <si>
    <t>(after hours: 207-557-4214)</t>
  </si>
  <si>
    <t>System Name:</t>
  </si>
  <si>
    <t>PWSID:</t>
  </si>
  <si>
    <t>Reporting Month:</t>
  </si>
  <si>
    <t>Reporting Year:</t>
  </si>
  <si>
    <t>Date:</t>
  </si>
  <si>
    <t>Date</t>
  </si>
  <si>
    <t>Lowest residual this month:</t>
  </si>
  <si>
    <t xml:space="preserve">Call the DWP ASAP (no later than 24 hours): </t>
  </si>
  <si>
    <t>Value</t>
  </si>
  <si>
    <t>Notes:</t>
  </si>
  <si>
    <t>Location</t>
  </si>
  <si>
    <t>Chlorine Residual</t>
  </si>
  <si>
    <t xml:space="preserve">Small Surface Water/GUI Systems - Alternative Filtration </t>
  </si>
  <si>
    <t>Comment</t>
  </si>
  <si>
    <t>Day of the Month</t>
  </si>
  <si>
    <t>Lowest Daily Reading</t>
  </si>
  <si>
    <t>Operator Signature:</t>
  </si>
  <si>
    <t>Percent of monthly readings below 1 NTU:</t>
  </si>
  <si>
    <t>Date reported to DWP</t>
  </si>
  <si>
    <t>- If your residual falls below 0.2 mg/L at any time (must sample at least every 4 hours until residual goes back up)</t>
  </si>
  <si>
    <t>Population less than 1000</t>
  </si>
  <si>
    <t>Current month V =</t>
  </si>
  <si>
    <t xml:space="preserve">Previous month V = </t>
  </si>
  <si>
    <t xml:space="preserve">Call the DWP ASAP (no later than next business day): </t>
  </si>
  <si>
    <t>Day of the month</t>
  </si>
  <si>
    <t>Baffle factor of contact tank:</t>
  </si>
  <si>
    <t>Contact tank total volume in gallons</t>
  </si>
  <si>
    <t>Violation Trigger:</t>
  </si>
  <si>
    <t>Degrees Celsius</t>
  </si>
  <si>
    <t>Log credit for filtration:</t>
  </si>
  <si>
    <t xml:space="preserve">Contact Time Calculation </t>
  </si>
  <si>
    <t>Was V &gt; 5% for 2 months?</t>
  </si>
  <si>
    <t>3. Turbidity: Take reading once daily after filtration</t>
  </si>
  <si>
    <t>A note about rounding and turbidity: 
Due to rounding, functional turbidity limits are 1.49 NTU for 95% of results and 5.49 NTU for the daily max. All readings below these two values would round down to 1 NTU and 5 NTU respectively.</t>
  </si>
  <si>
    <r>
      <t xml:space="preserve">Total log credit </t>
    </r>
    <r>
      <rPr>
        <i/>
        <sz val="11"/>
        <rFont val="Aptos Narrow"/>
        <family val="2"/>
      </rPr>
      <t>(disinfection &amp; filtration)</t>
    </r>
  </si>
  <si>
    <r>
      <t xml:space="preserve">Treating adequately to meet 3-log </t>
    </r>
    <r>
      <rPr>
        <b/>
        <i/>
        <sz val="11"/>
        <rFont val="Aptos Narrow"/>
        <family val="2"/>
      </rPr>
      <t>Giardia</t>
    </r>
    <r>
      <rPr>
        <b/>
        <sz val="11"/>
        <rFont val="Aptos Narrow"/>
        <family val="2"/>
      </rPr>
      <t xml:space="preserve"> requirements</t>
    </r>
  </si>
  <si>
    <t>Disinfection log inactivation</t>
  </si>
  <si>
    <r>
      <t>CT</t>
    </r>
    <r>
      <rPr>
        <vertAlign val="subscript"/>
        <sz val="11"/>
        <color theme="1"/>
        <rFont val="Aptos Narrow"/>
        <family val="2"/>
        <scheme val="minor"/>
      </rPr>
      <t>calc</t>
    </r>
  </si>
  <si>
    <t>Log inactivation needed using disinfection</t>
  </si>
  <si>
    <t>Disinfection inactivation required:</t>
  </si>
  <si>
    <t>- Failing to maintain/document a residual disinfectant concentration level of 0.2 mg/L entering the distribution system</t>
  </si>
  <si>
    <t>b. number of HPC samples taken in lieu of taking a chlorine residual:</t>
  </si>
  <si>
    <t>c. number of readings where chlorine residual was not detected, and no HPC was measured:</t>
  </si>
  <si>
    <t>d. number of readings where chlorine residual was not detected, and the HPC was &gt; 500/ml:</t>
  </si>
  <si>
    <t>e. number of readings where chlorine residual was not measured and the HPC was &gt; 500/ml:</t>
  </si>
  <si>
    <r>
      <t xml:space="preserve">List ALL results where turbidity was over 1 NTU this month
</t>
    </r>
    <r>
      <rPr>
        <i/>
        <sz val="10"/>
        <color theme="1"/>
        <rFont val="Aptos Narrow"/>
        <family val="2"/>
        <scheme val="minor"/>
      </rPr>
      <t>Must not exceed 1 NTU in at least 95% of measurements</t>
    </r>
  </si>
  <si>
    <r>
      <t xml:space="preserve">List ALL results where turbidity was over  5 NTU this month
</t>
    </r>
    <r>
      <rPr>
        <i/>
        <sz val="10"/>
        <color theme="1"/>
        <rFont val="Aptos Narrow"/>
        <family val="2"/>
        <scheme val="minor"/>
      </rPr>
      <t>Must not exceed 5 NTU at any time</t>
    </r>
  </si>
  <si>
    <t>Enter information for distribution compliance sample(s) for a-e below:</t>
  </si>
  <si>
    <r>
      <t xml:space="preserve">Turbidity is a measure of the amount of suspended particles in a water sample. It is measured in NTU (Nephelometric Turbidity Unit). Turbidity must be sampled at least </t>
    </r>
    <r>
      <rPr>
        <b/>
        <sz val="11"/>
        <color theme="1"/>
        <rFont val="Aptos Narrow"/>
        <family val="2"/>
        <scheme val="minor"/>
      </rPr>
      <t>once daily</t>
    </r>
    <r>
      <rPr>
        <sz val="11"/>
        <color theme="1"/>
        <rFont val="Aptos Narrow"/>
        <family val="2"/>
        <scheme val="minor"/>
      </rPr>
      <t xml:space="preserve"> on days you are producing water to show turbidity was less than 1 NTU for more than 95% of readings for the month. </t>
    </r>
  </si>
  <si>
    <t>General Notes on the Month: Document any operational issues, adjustments, and/or other general maintenance notes</t>
  </si>
  <si>
    <t>- Residual disinfection concentration is undetectable in more than 5% of the monthly samples measured as “V” for 2 consecutive months</t>
  </si>
  <si>
    <t xml:space="preserve"> - Representative samples of a system's filtered water exceed 1 NTU in more than 5% of measurements for the month</t>
  </si>
  <si>
    <t xml:space="preserve"> - Failure to collect and report required turbidity samples</t>
  </si>
  <si>
    <r>
      <t xml:space="preserve">- Failure to maintain treatment processes that achieve 99% (2-log) removal of </t>
    </r>
    <r>
      <rPr>
        <i/>
        <sz val="11"/>
        <color theme="1"/>
        <rFont val="Aptos Narrow"/>
        <family val="2"/>
      </rPr>
      <t>Cryptosporidum,</t>
    </r>
    <r>
      <rPr>
        <sz val="11"/>
        <color theme="1"/>
        <rFont val="Aptos Narrow"/>
        <family val="2"/>
      </rPr>
      <t xml:space="preserve">99.9% (3-log) inactivation/removal of </t>
    </r>
    <r>
      <rPr>
        <i/>
        <sz val="11"/>
        <color theme="1"/>
        <rFont val="Aptos Narrow"/>
        <family val="2"/>
      </rPr>
      <t>Giardia,</t>
    </r>
    <r>
      <rPr>
        <sz val="11"/>
        <color theme="1"/>
        <rFont val="Aptos Narrow"/>
        <family val="2"/>
      </rPr>
      <t>and at least 99.99% (4-log) inactivation/removal of viruses</t>
    </r>
  </si>
  <si>
    <t>- If turbidity exceeds 5 NTU at any time</t>
  </si>
  <si>
    <t>Contact tank total vol. (gal):</t>
  </si>
  <si>
    <t>Lowest operating vol. (gal):</t>
  </si>
  <si>
    <t>4. Inactivation of Giardia with Chlorination: Enter temperature, pH, and chlorine residual measurements daily in the table below</t>
  </si>
  <si>
    <t>Additional information required for calculations in the table below :</t>
  </si>
  <si>
    <t>Min:</t>
  </si>
  <si>
    <t>Max:</t>
  </si>
  <si>
    <t>2. Distribution Chlorine Residual: Sample monthly in the distribution system</t>
  </si>
  <si>
    <t>- If you have 2 days in a row where you are not meeting CT</t>
  </si>
  <si>
    <t>Degrees Fahrenheit</t>
  </si>
  <si>
    <t>Note: Temperature must be reported in Celsius. If measuring in Fahrenheit, use this conversion calculator:</t>
  </si>
  <si>
    <t>Please explain any days with missing data, when the residual was below 0.2 mg/L, or when monitoring equipment failed:</t>
  </si>
  <si>
    <t xml:space="preserve"> Lowest operating volume - typically the contact tank volume when the well/intake pump turns on, in gallons</t>
  </si>
  <si>
    <t>Number of chlorine residual measurements required each day:</t>
  </si>
  <si>
    <t>Treatment plant/pump station location/name:</t>
  </si>
  <si>
    <t>- Taking fewer chlorine residuals than required for your system's population (&lt;500=1/day; 501-1,000=2/day; 1,001-2,500=3/day; 2,501-3,300=4/day)</t>
  </si>
  <si>
    <t>At what frequency are you monitoring turbidity:</t>
  </si>
  <si>
    <t>Highest turbidity reading this month (NTU):</t>
  </si>
  <si>
    <t>Total number of turbidity readings this month:</t>
  </si>
  <si>
    <t>Number of readings below 1 NTU this month:</t>
  </si>
  <si>
    <t xml:space="preserve"> - A representative sample of a system's filtered water sample exceeds 5 NTU</t>
  </si>
  <si>
    <t>Surface Water Treatment Rule: MOR-11s</t>
  </si>
  <si>
    <r>
      <t>Population</t>
    </r>
    <r>
      <rPr>
        <vertAlign val="superscript"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:</t>
    </r>
  </si>
  <si>
    <r>
      <t>1. Daily Entry Point Chlorine Residual (mg/L): Take reading at 1st tap after all treatment at the time of peak hourly flow</t>
    </r>
    <r>
      <rPr>
        <b/>
        <vertAlign val="superscript"/>
        <sz val="11"/>
        <color theme="1"/>
        <rFont val="Aptos Narrow"/>
        <family val="2"/>
        <scheme val="minor"/>
      </rPr>
      <t xml:space="preserve">2 </t>
    </r>
  </si>
  <si>
    <t xml:space="preserve">2. "Peak hourly flow" is essentially the maximum gallons per minute being pumped during the hour of the day when there is the most water usage </t>
  </si>
  <si>
    <t>1. Enter system population as of last sanitary survey</t>
  </si>
  <si>
    <t>Please fill in all applicable yellow fields. White fields will calculate automatically.
Submit a completed MOR each month to DWPMOR@maine.gov by the 10th of the following month</t>
  </si>
  <si>
    <r>
      <t>A detectable chlorine residual is a key required indicator of effective disinfection in water treatment. Using the chlorine residual result below, calculate the value "V" of the percentage of your measurements that do not have a detectable chlorine residual. In lieu of taking a total chlorine concentration measurement, a heterorophic plate count (HPC)</t>
    </r>
    <r>
      <rPr>
        <vertAlign val="superscript"/>
        <sz val="11"/>
        <color theme="1"/>
        <rFont val="Aptos Narrow"/>
        <family val="2"/>
        <scheme val="minor"/>
      </rPr>
      <t>4</t>
    </r>
    <r>
      <rPr>
        <sz val="11"/>
        <color theme="1"/>
        <rFont val="Aptos Narrow"/>
        <family val="2"/>
        <scheme val="minor"/>
      </rPr>
      <t xml:space="preserve"> may be used.</t>
    </r>
  </si>
  <si>
    <t>4. Contact your lab to conduct an HPC on any samples when a chlorine measurement cannot be taken</t>
  </si>
  <si>
    <r>
      <t>One monthly</t>
    </r>
    <r>
      <rPr>
        <b/>
        <vertAlign val="superscript"/>
        <sz val="11"/>
        <color theme="1"/>
        <rFont val="Aptos Narrow"/>
        <family val="2"/>
        <scheme val="minor"/>
      </rPr>
      <t>5</t>
    </r>
    <r>
      <rPr>
        <b/>
        <sz val="11"/>
        <color theme="1"/>
        <rFont val="Aptos Narrow"/>
        <family val="2"/>
        <scheme val="minor"/>
      </rPr>
      <t xml:space="preserve"> routine bacteria sample for compliance - collect according to your sample site plan </t>
    </r>
  </si>
  <si>
    <t>5. Systems with a population greater than 1000 must take 2 samples monthly</t>
  </si>
  <si>
    <t>- If your disinfection or filtration equipment fails, or your monitoring equipment fails</t>
  </si>
  <si>
    <r>
      <t xml:space="preserve">a. number of </t>
    </r>
    <r>
      <rPr>
        <b/>
        <sz val="11"/>
        <color theme="1"/>
        <rFont val="Aptos Narrow"/>
        <family val="2"/>
        <scheme val="minor"/>
      </rPr>
      <t>distribution</t>
    </r>
    <r>
      <rPr>
        <sz val="11"/>
        <color theme="1"/>
        <rFont val="Aptos Narrow"/>
        <family val="2"/>
        <scheme val="minor"/>
      </rPr>
      <t xml:space="preserve"> chlorine residual readings (not daily operational readings):</t>
    </r>
  </si>
  <si>
    <r>
      <t>CT</t>
    </r>
    <r>
      <rPr>
        <vertAlign val="subscript"/>
        <sz val="11"/>
        <rFont val="Aptos Narrow"/>
        <family val="2"/>
      </rPr>
      <t>needed</t>
    </r>
    <r>
      <rPr>
        <vertAlign val="superscript"/>
        <sz val="11"/>
        <rFont val="Aptos Narrow"/>
        <family val="2"/>
      </rPr>
      <t>7</t>
    </r>
    <r>
      <rPr>
        <sz val="11"/>
        <rFont val="Aptos Narrow"/>
        <family val="2"/>
      </rPr>
      <t xml:space="preserve">                    </t>
    </r>
  </si>
  <si>
    <r>
      <t>Disinfection inactivation ratio</t>
    </r>
    <r>
      <rPr>
        <vertAlign val="superscript"/>
        <sz val="11"/>
        <rFont val="Aptos Narrow"/>
        <family val="2"/>
      </rPr>
      <t>7</t>
    </r>
    <r>
      <rPr>
        <sz val="11"/>
        <rFont val="Aptos Narrow"/>
        <family val="2"/>
      </rPr>
      <t xml:space="preserve">     </t>
    </r>
  </si>
  <si>
    <t>6. These calculations are based on pH values between 6-9 only. If pH measurements fall outside of this range, other CT tables must be consulted</t>
  </si>
  <si>
    <t>- If your monitoring equipment fails</t>
  </si>
  <si>
    <r>
      <rPr>
        <b/>
        <sz val="11"/>
        <rFont val="Aptos Narrow"/>
        <family val="2"/>
      </rPr>
      <t>Water temp</t>
    </r>
    <r>
      <rPr>
        <sz val="11"/>
        <rFont val="Aptos Narrow"/>
        <family val="2"/>
      </rPr>
      <t xml:space="preserve">
(deg. C)</t>
    </r>
  </si>
  <si>
    <r>
      <rPr>
        <b/>
        <sz val="11"/>
        <rFont val="Aptos Narrow"/>
        <family val="2"/>
      </rPr>
      <t>Chlorine residual</t>
    </r>
    <r>
      <rPr>
        <sz val="11"/>
        <rFont val="Aptos Narrow"/>
        <family val="2"/>
      </rPr>
      <t xml:space="preserve"> (C), ppm</t>
    </r>
  </si>
  <si>
    <r>
      <rPr>
        <b/>
        <sz val="11"/>
        <color theme="1"/>
        <rFont val="Aptos Narrow"/>
        <family val="2"/>
        <scheme val="minor"/>
      </rPr>
      <t>Peak hourly flow</t>
    </r>
    <r>
      <rPr>
        <sz val="11"/>
        <color theme="1"/>
        <rFont val="Aptos Narrow"/>
        <family val="2"/>
        <scheme val="minor"/>
      </rPr>
      <t xml:space="preserve"> (gpm)</t>
    </r>
  </si>
  <si>
    <r>
      <rPr>
        <b/>
        <sz val="11"/>
        <rFont val="Aptos Narrow"/>
        <family val="2"/>
      </rPr>
      <t>pH</t>
    </r>
    <r>
      <rPr>
        <sz val="11"/>
        <rFont val="Aptos Narrow"/>
        <family val="2"/>
      </rPr>
      <t xml:space="preserve">
</t>
    </r>
    <r>
      <rPr>
        <sz val="10"/>
        <rFont val="Aptos Narrow"/>
        <family val="2"/>
      </rPr>
      <t>(values between 
6-9 only</t>
    </r>
    <r>
      <rPr>
        <vertAlign val="superscript"/>
        <sz val="10"/>
        <rFont val="Aptos Narrow"/>
        <family val="2"/>
      </rPr>
      <t>6</t>
    </r>
    <r>
      <rPr>
        <sz val="10"/>
        <rFont val="Aptos Narrow"/>
        <family val="2"/>
      </rPr>
      <t>)</t>
    </r>
  </si>
  <si>
    <t>3. "Operational" means days when the system is producing water that is going out to the distribution system</t>
  </si>
  <si>
    <t>Residual measurements multiplied by operational days:</t>
  </si>
  <si>
    <t>Date of last full calibration of turbidity meter using primary standards:</t>
  </si>
  <si>
    <t>Date when you last calibrated your turbidity meter(s):</t>
  </si>
  <si>
    <t xml:space="preserve">Calibration of Turbidity Meters for Daily Readings: </t>
  </si>
  <si>
    <t>Verify your meter calibration daily before taking your turbidity measurement(s), according to manufacturer instructions. Fully calibrate every 90 days using primary standards.</t>
  </si>
  <si>
    <t>Actual number of residual measurements taken (if different) this month:</t>
  </si>
  <si>
    <r>
      <t>Number of operational</t>
    </r>
    <r>
      <rPr>
        <vertAlign val="superscript"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 xml:space="preserve"> days this month:</t>
    </r>
  </si>
  <si>
    <t>Log credit for alternative filtration technologies. All surface water systems are required to achieve a total of 3.0 log (99.9%) removal or inactivation of Giardia lamblia</t>
  </si>
  <si>
    <r>
      <t xml:space="preserve">7. Values based on </t>
    </r>
    <r>
      <rPr>
        <b/>
        <i/>
        <sz val="11"/>
        <rFont val="Aptos Narrow"/>
        <family val="2"/>
      </rPr>
      <t>remaining</t>
    </r>
    <r>
      <rPr>
        <i/>
        <sz val="11"/>
        <rFont val="Aptos Narrow"/>
        <family val="2"/>
      </rPr>
      <t xml:space="preserve"> log credit after filtration. This differs from the previous MOR-11 which provided total disinfection log inactivation only, excluding filtration.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</si>
</sst>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C0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rial"/>
      <family val="2"/>
    </font>
    <font>
      <b/>
      <sz val="12"/>
      <color rgb="FFC00000"/>
      <name val="Aptos Narrow"/>
      <family val="2"/>
      <scheme val="minor"/>
    </font>
    <font>
      <b/>
      <vertAlign val="superscript"/>
      <sz val="11"/>
      <color theme="1"/>
      <name val="Aptos Narrow"/>
      <family val="2"/>
      <scheme val="minor"/>
    </font>
    <font>
      <sz val="10"/>
      <name val="Aptos Narrow"/>
      <family val="2"/>
    </font>
    <font>
      <vertAlign val="subscript"/>
      <sz val="11"/>
      <color theme="1"/>
      <name val="Aptos Narrow"/>
      <family val="2"/>
      <scheme val="minor"/>
    </font>
    <font>
      <sz val="10"/>
      <color theme="1"/>
      <name val="Aptos Narrow"/>
      <family val="2"/>
    </font>
    <font>
      <i/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11"/>
      <name val="Aptos Narrow"/>
      <family val="2"/>
    </font>
    <font>
      <sz val="11"/>
      <color rgb="FFFF0000"/>
      <name val="Aptos Narrow"/>
      <family val="2"/>
      <scheme val="minor"/>
    </font>
    <font>
      <sz val="9"/>
      <color indexed="81"/>
      <name val="Tahoma"/>
      <family val="2"/>
    </font>
    <font>
      <b/>
      <sz val="12"/>
      <color theme="1"/>
      <name val="Aptos Narrow"/>
      <family val="2"/>
    </font>
    <font>
      <b/>
      <sz val="14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sz val="11"/>
      <color rgb="FFC00000"/>
      <name val="Aptos Narrow"/>
      <family val="2"/>
      <scheme val="minor"/>
    </font>
    <font>
      <vertAlign val="subscript"/>
      <sz val="11"/>
      <name val="Aptos Narrow"/>
      <family val="2"/>
    </font>
    <font>
      <i/>
      <sz val="11"/>
      <name val="Aptos Narrow"/>
      <family val="2"/>
    </font>
    <font>
      <b/>
      <sz val="11"/>
      <name val="Aptos Narrow"/>
      <family val="2"/>
    </font>
    <font>
      <b/>
      <i/>
      <sz val="11"/>
      <name val="Aptos Narrow"/>
      <family val="2"/>
    </font>
    <font>
      <i/>
      <sz val="11"/>
      <color theme="1"/>
      <name val="Aptos Narrow"/>
      <family val="2"/>
    </font>
    <font>
      <vertAlign val="superscript"/>
      <sz val="11"/>
      <name val="Aptos Narrow"/>
      <family val="2"/>
    </font>
    <font>
      <b/>
      <sz val="11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b/>
      <sz val="9"/>
      <color indexed="81"/>
      <name val="Tahoma"/>
      <family val="2"/>
    </font>
    <font>
      <sz val="9"/>
      <color theme="1"/>
      <name val="Segoe UI"/>
      <family val="2"/>
    </font>
    <font>
      <i/>
      <sz val="11"/>
      <name val="Aptos Narrow"/>
      <family val="2"/>
      <scheme val="minor"/>
    </font>
    <font>
      <vertAlign val="superscript"/>
      <sz val="10"/>
      <name val="Aptos Narrow"/>
      <family val="2"/>
    </font>
    <font>
      <sz val="11"/>
      <color rgb="FFC00000"/>
      <name val="Aptos Narrow"/>
      <family val="2"/>
    </font>
    <font>
      <i/>
      <sz val="11"/>
      <color rgb="FFC0000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theme="0"/>
        <bgColor auto="1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/>
      <right style="medium">
        <color rgb="FFC00000"/>
      </right>
      <top/>
      <bottom/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rgb="FFC00000"/>
      </bottom>
      <diagonal/>
    </border>
    <border>
      <left/>
      <right style="medium">
        <color indexed="64"/>
      </right>
      <top/>
      <bottom style="medium">
        <color rgb="FFC00000"/>
      </bottom>
      <diagonal/>
    </border>
    <border>
      <left style="medium">
        <color indexed="64"/>
      </left>
      <right/>
      <top style="medium">
        <color rgb="FFC00000"/>
      </top>
      <bottom/>
      <diagonal/>
    </border>
    <border>
      <left/>
      <right style="medium">
        <color indexed="64"/>
      </right>
      <top style="medium">
        <color rgb="FFC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/>
      </left>
      <right/>
      <top/>
      <bottom/>
      <diagonal/>
    </border>
    <border>
      <left style="hair">
        <color theme="0"/>
      </left>
      <right/>
      <top style="thin">
        <color auto="1"/>
      </top>
      <bottom/>
      <diagonal/>
    </border>
    <border>
      <left style="hair">
        <color theme="0"/>
      </left>
      <right/>
      <top/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8">
    <xf numFmtId="0" fontId="0" fillId="0" borderId="0" xfId="0"/>
    <xf numFmtId="164" fontId="20" fillId="2" borderId="3" xfId="0" applyNumberFormat="1" applyFont="1" applyFill="1" applyBorder="1" applyAlignment="1" applyProtection="1">
      <alignment horizontal="center" vertical="center"/>
      <protection locked="0"/>
    </xf>
    <xf numFmtId="164" fontId="20" fillId="2" borderId="4" xfId="0" applyNumberFormat="1" applyFont="1" applyFill="1" applyBorder="1" applyAlignment="1" applyProtection="1">
      <alignment horizontal="center" vertical="center"/>
      <protection locked="0"/>
    </xf>
    <xf numFmtId="2" fontId="20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9" fontId="0" fillId="2" borderId="4" xfId="0" applyNumberForma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Protection="1">
      <protection locked="0"/>
    </xf>
    <xf numFmtId="2" fontId="6" fillId="2" borderId="4" xfId="0" applyNumberFormat="1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5" fillId="3" borderId="52" xfId="0" applyNumberFormat="1" applyFont="1" applyFill="1" applyBorder="1" applyAlignment="1" applyProtection="1">
      <alignment horizontal="center" vertical="center"/>
      <protection locked="0"/>
    </xf>
    <xf numFmtId="2" fontId="5" fillId="3" borderId="4" xfId="0" applyNumberFormat="1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/>
      <protection locked="0"/>
    </xf>
    <xf numFmtId="0" fontId="21" fillId="0" borderId="0" xfId="0" applyFont="1"/>
    <xf numFmtId="0" fontId="17" fillId="0" borderId="0" xfId="0" applyFont="1"/>
    <xf numFmtId="0" fontId="26" fillId="0" borderId="0" xfId="0" applyFont="1"/>
    <xf numFmtId="2" fontId="12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6" fillId="0" borderId="0" xfId="0" applyFont="1"/>
    <xf numFmtId="0" fontId="0" fillId="0" borderId="4" xfId="0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22" xfId="0" applyBorder="1" applyAlignment="1">
      <alignment horizontal="left"/>
    </xf>
    <xf numFmtId="0" fontId="37" fillId="0" borderId="0" xfId="0" applyFont="1" applyAlignment="1">
      <alignment horizontal="left"/>
    </xf>
    <xf numFmtId="0" fontId="11" fillId="0" borderId="22" xfId="0" applyFont="1" applyBorder="1" applyAlignment="1">
      <alignment horizontal="left"/>
    </xf>
    <xf numFmtId="0" fontId="11" fillId="0" borderId="16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0" fillId="0" borderId="22" xfId="0" applyBorder="1" applyAlignment="1">
      <alignment horizontal="right"/>
    </xf>
    <xf numFmtId="0" fontId="0" fillId="0" borderId="22" xfId="0" applyBorder="1"/>
    <xf numFmtId="0" fontId="1" fillId="0" borderId="1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6" fillId="0" borderId="0" xfId="0" applyFont="1"/>
    <xf numFmtId="0" fontId="6" fillId="0" borderId="19" xfId="0" applyFont="1" applyBorder="1"/>
    <xf numFmtId="0" fontId="5" fillId="0" borderId="2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0" xfId="0" applyFont="1" applyAlignment="1">
      <alignment vertical="top"/>
    </xf>
    <xf numFmtId="0" fontId="0" fillId="0" borderId="19" xfId="0" applyBorder="1"/>
    <xf numFmtId="0" fontId="7" fillId="0" borderId="0" xfId="0" applyFont="1"/>
    <xf numFmtId="0" fontId="6" fillId="0" borderId="19" xfId="0" applyFont="1" applyBorder="1" applyAlignment="1">
      <alignment vertical="top"/>
    </xf>
    <xf numFmtId="0" fontId="6" fillId="0" borderId="18" xfId="0" applyFont="1" applyBorder="1"/>
    <xf numFmtId="0" fontId="6" fillId="0" borderId="4" xfId="0" applyFont="1" applyBorder="1" applyAlignment="1">
      <alignment horizontal="center"/>
    </xf>
    <xf numFmtId="0" fontId="0" fillId="0" borderId="18" xfId="0" applyBorder="1"/>
    <xf numFmtId="0" fontId="0" fillId="0" borderId="4" xfId="0" applyBorder="1" applyAlignment="1">
      <alignment horizontal="center" vertical="center"/>
    </xf>
    <xf numFmtId="0" fontId="11" fillId="0" borderId="0" xfId="0" applyFont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10" fillId="0" borderId="48" xfId="0" applyFont="1" applyBorder="1"/>
    <xf numFmtId="0" fontId="6" fillId="0" borderId="40" xfId="0" applyFont="1" applyBorder="1"/>
    <xf numFmtId="0" fontId="6" fillId="0" borderId="49" xfId="0" applyFont="1" applyBorder="1"/>
    <xf numFmtId="0" fontId="6" fillId="0" borderId="0" xfId="0" quotePrefix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14" fontId="0" fillId="0" borderId="29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5" borderId="5" xfId="0" applyFont="1" applyFill="1" applyBorder="1" applyAlignment="1">
      <alignment vertical="center"/>
    </xf>
    <xf numFmtId="0" fontId="1" fillId="5" borderId="0" xfId="0" applyFont="1" applyFill="1" applyAlignment="1">
      <alignment horizontal="right" vertical="center"/>
    </xf>
    <xf numFmtId="0" fontId="1" fillId="5" borderId="9" xfId="0" applyFont="1" applyFill="1" applyBorder="1" applyAlignment="1">
      <alignment vertical="center"/>
    </xf>
    <xf numFmtId="9" fontId="0" fillId="0" borderId="4" xfId="0" applyNumberFormat="1" applyBorder="1" applyAlignment="1">
      <alignment horizontal="center" vertical="center"/>
    </xf>
    <xf numFmtId="0" fontId="18" fillId="0" borderId="18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6" fillId="0" borderId="30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9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4" xfId="0" applyBorder="1"/>
    <xf numFmtId="0" fontId="6" fillId="0" borderId="48" xfId="0" applyFont="1" applyBorder="1"/>
    <xf numFmtId="0" fontId="1" fillId="0" borderId="29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2" fontId="1" fillId="0" borderId="0" xfId="0" applyNumberFormat="1" applyFont="1" applyAlignment="1">
      <alignment horizontal="left" vertical="center"/>
    </xf>
    <xf numFmtId="0" fontId="18" fillId="0" borderId="18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2" fontId="0" fillId="0" borderId="0" xfId="0" applyNumberFormat="1" applyAlignment="1">
      <alignment horizontal="center" vertical="center"/>
    </xf>
    <xf numFmtId="0" fontId="20" fillId="0" borderId="20" xfId="0" applyFont="1" applyBorder="1" applyAlignment="1">
      <alignment horizontal="center"/>
    </xf>
    <xf numFmtId="0" fontId="20" fillId="0" borderId="20" xfId="0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0" fillId="0" borderId="4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/>
    </xf>
    <xf numFmtId="0" fontId="29" fillId="0" borderId="29" xfId="0" applyFont="1" applyBorder="1" applyAlignment="1">
      <alignment horizontal="right" vertical="center"/>
    </xf>
    <xf numFmtId="164" fontId="29" fillId="0" borderId="4" xfId="0" applyNumberFormat="1" applyFont="1" applyBorder="1" applyAlignment="1">
      <alignment horizontal="center" vertical="center"/>
    </xf>
    <xf numFmtId="0" fontId="29" fillId="0" borderId="64" xfId="0" applyFont="1" applyBorder="1" applyAlignment="1">
      <alignment horizontal="right" vertical="center"/>
    </xf>
    <xf numFmtId="164" fontId="29" fillId="0" borderId="70" xfId="0" applyNumberFormat="1" applyFont="1" applyBorder="1" applyAlignment="1">
      <alignment horizontal="center" vertical="center"/>
    </xf>
    <xf numFmtId="0" fontId="17" fillId="0" borderId="17" xfId="0" applyFont="1" applyBorder="1"/>
    <xf numFmtId="0" fontId="40" fillId="0" borderId="15" xfId="0" applyFont="1" applyBorder="1" applyAlignment="1">
      <alignment horizontal="left" vertical="center"/>
    </xf>
    <xf numFmtId="0" fontId="17" fillId="0" borderId="16" xfId="0" applyFont="1" applyBorder="1"/>
    <xf numFmtId="2" fontId="20" fillId="0" borderId="4" xfId="0" applyNumberFormat="1" applyFont="1" applyBorder="1" applyAlignment="1">
      <alignment horizontal="center" vertical="center"/>
    </xf>
    <xf numFmtId="2" fontId="20" fillId="0" borderId="52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6" fillId="0" borderId="0" xfId="0" applyFont="1" applyAlignment="1">
      <alignment horizontal="left" vertical="top" wrapText="1"/>
    </xf>
    <xf numFmtId="0" fontId="26" fillId="0" borderId="19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26" fillId="0" borderId="56" xfId="0" applyFont="1" applyBorder="1" applyAlignment="1">
      <alignment horizontal="left" vertical="top" wrapText="1"/>
    </xf>
    <xf numFmtId="0" fontId="13" fillId="0" borderId="36" xfId="0" applyFont="1" applyBorder="1" applyAlignment="1">
      <alignment horizontal="left"/>
    </xf>
    <xf numFmtId="0" fontId="13" fillId="0" borderId="37" xfId="0" applyFont="1" applyBorder="1" applyAlignment="1">
      <alignment horizontal="left"/>
    </xf>
    <xf numFmtId="0" fontId="13" fillId="0" borderId="41" xfId="0" applyFont="1" applyBorder="1" applyAlignment="1">
      <alignment horizontal="left"/>
    </xf>
    <xf numFmtId="0" fontId="26" fillId="0" borderId="39" xfId="0" quotePrefix="1" applyFont="1" applyBorder="1" applyAlignment="1">
      <alignment horizontal="left" vertical="center" wrapText="1"/>
    </xf>
    <xf numFmtId="0" fontId="26" fillId="0" borderId="40" xfId="0" applyFont="1" applyBorder="1" applyAlignment="1">
      <alignment horizontal="left" vertical="center" wrapText="1"/>
    </xf>
    <xf numFmtId="0" fontId="26" fillId="0" borderId="43" xfId="0" applyFont="1" applyBorder="1" applyAlignment="1">
      <alignment horizontal="left" vertical="center" wrapText="1"/>
    </xf>
    <xf numFmtId="2" fontId="39" fillId="5" borderId="67" xfId="0" applyNumberFormat="1" applyFont="1" applyFill="1" applyBorder="1" applyAlignment="1">
      <alignment horizontal="left" vertical="center"/>
    </xf>
    <xf numFmtId="2" fontId="39" fillId="5" borderId="65" xfId="0" applyNumberFormat="1" applyFont="1" applyFill="1" applyBorder="1" applyAlignment="1">
      <alignment horizontal="left" vertical="center"/>
    </xf>
    <xf numFmtId="2" fontId="39" fillId="5" borderId="66" xfId="0" applyNumberFormat="1" applyFont="1" applyFill="1" applyBorder="1" applyAlignment="1">
      <alignment horizontal="left" vertical="center"/>
    </xf>
    <xf numFmtId="2" fontId="19" fillId="0" borderId="4" xfId="0" applyNumberFormat="1" applyFon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1" fillId="5" borderId="59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58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" fillId="5" borderId="6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9" fillId="0" borderId="29" xfId="0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9" fillId="0" borderId="47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4" xfId="0" applyBorder="1" applyAlignment="1">
      <alignment horizontal="left"/>
    </xf>
    <xf numFmtId="0" fontId="8" fillId="6" borderId="18" xfId="0" applyFont="1" applyFill="1" applyBorder="1" applyAlignment="1">
      <alignment horizontal="left"/>
    </xf>
    <xf numFmtId="0" fontId="8" fillId="6" borderId="0" xfId="0" applyFont="1" applyFill="1" applyAlignment="1">
      <alignment horizontal="left"/>
    </xf>
    <xf numFmtId="0" fontId="8" fillId="6" borderId="19" xfId="0" applyFont="1" applyFill="1" applyBorder="1" applyAlignment="1">
      <alignment horizontal="left"/>
    </xf>
    <xf numFmtId="0" fontId="1" fillId="0" borderId="15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6" fillId="0" borderId="2" xfId="0" applyFont="1" applyBorder="1" applyAlignment="1">
      <alignment horizontal="center"/>
    </xf>
    <xf numFmtId="0" fontId="26" fillId="0" borderId="0" xfId="0" applyFont="1" applyAlignment="1">
      <alignment horizontal="left" wrapText="1"/>
    </xf>
    <xf numFmtId="0" fontId="26" fillId="0" borderId="19" xfId="0" applyFont="1" applyBorder="1" applyAlignment="1">
      <alignment horizontal="left" wrapText="1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0" borderId="2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0" fillId="0" borderId="33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34" xfId="0" applyFont="1" applyBorder="1" applyAlignment="1">
      <alignment horizontal="center" vertical="center" wrapText="1"/>
    </xf>
    <xf numFmtId="0" fontId="0" fillId="0" borderId="5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6" fillId="0" borderId="14" xfId="0" applyFont="1" applyBorder="1" applyAlignment="1">
      <alignment horizontal="center"/>
    </xf>
    <xf numFmtId="0" fontId="26" fillId="0" borderId="38" xfId="0" quotePrefix="1" applyFont="1" applyBorder="1" applyAlignment="1">
      <alignment horizontal="left"/>
    </xf>
    <xf numFmtId="0" fontId="26" fillId="0" borderId="0" xfId="0" applyFont="1" applyAlignment="1">
      <alignment horizontal="left"/>
    </xf>
    <xf numFmtId="0" fontId="26" fillId="0" borderId="42" xfId="0" applyFont="1" applyBorder="1" applyAlignment="1">
      <alignment horizontal="left"/>
    </xf>
    <xf numFmtId="14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0" fontId="0" fillId="6" borderId="21" xfId="0" quotePrefix="1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1" fillId="0" borderId="61" xfId="0" applyFont="1" applyBorder="1" applyAlignment="1">
      <alignment horizontal="left" vertical="center" wrapText="1"/>
    </xf>
    <xf numFmtId="0" fontId="1" fillId="0" borderId="62" xfId="0" applyFont="1" applyBorder="1" applyAlignment="1">
      <alignment horizontal="left" vertical="center" wrapText="1"/>
    </xf>
    <xf numFmtId="0" fontId="1" fillId="0" borderId="63" xfId="0" applyFont="1" applyBorder="1" applyAlignment="1">
      <alignment horizontal="left" vertical="center" wrapText="1"/>
    </xf>
    <xf numFmtId="0" fontId="0" fillId="5" borderId="29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8" fillId="0" borderId="18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0" fillId="5" borderId="18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26" fillId="0" borderId="38" xfId="0" quotePrefix="1" applyFont="1" applyBorder="1" applyAlignment="1">
      <alignment horizontal="left" vertical="top" wrapText="1"/>
    </xf>
    <xf numFmtId="0" fontId="26" fillId="0" borderId="42" xfId="0" applyFont="1" applyBorder="1" applyAlignment="1">
      <alignment horizontal="left" vertical="top" wrapText="1"/>
    </xf>
    <xf numFmtId="0" fontId="26" fillId="0" borderId="39" xfId="0" quotePrefix="1" applyFont="1" applyBorder="1" applyAlignment="1">
      <alignment horizontal="left"/>
    </xf>
    <xf numFmtId="0" fontId="26" fillId="0" borderId="40" xfId="0" quotePrefix="1" applyFont="1" applyBorder="1" applyAlignment="1">
      <alignment horizontal="left"/>
    </xf>
    <xf numFmtId="0" fontId="26" fillId="0" borderId="43" xfId="0" quotePrefix="1" applyFont="1" applyBorder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0" fillId="2" borderId="29" xfId="0" applyFill="1" applyBorder="1" applyAlignment="1" applyProtection="1">
      <alignment horizontal="left" vertical="top" wrapText="1"/>
      <protection locked="0"/>
    </xf>
    <xf numFmtId="0" fontId="0" fillId="2" borderId="5" xfId="0" applyFill="1" applyBorder="1" applyAlignment="1" applyProtection="1">
      <alignment horizontal="left" vertical="top" wrapText="1"/>
      <protection locked="0"/>
    </xf>
    <xf numFmtId="0" fontId="0" fillId="2" borderId="55" xfId="0" applyFill="1" applyBorder="1" applyAlignment="1" applyProtection="1">
      <alignment horizontal="left" vertical="top" wrapText="1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0" fontId="0" fillId="2" borderId="0" xfId="0" applyFill="1" applyAlignment="1" applyProtection="1">
      <alignment horizontal="left" vertical="top" wrapText="1"/>
      <protection locked="0"/>
    </xf>
    <xf numFmtId="0" fontId="0" fillId="2" borderId="19" xfId="0" applyFill="1" applyBorder="1" applyAlignment="1" applyProtection="1">
      <alignment horizontal="left" vertical="top" wrapText="1"/>
      <protection locked="0"/>
    </xf>
    <xf numFmtId="0" fontId="0" fillId="2" borderId="30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 vertical="top" wrapText="1"/>
      <protection locked="0"/>
    </xf>
    <xf numFmtId="0" fontId="0" fillId="2" borderId="56" xfId="0" applyFill="1" applyBorder="1" applyAlignment="1" applyProtection="1">
      <alignment horizontal="left" vertical="top" wrapText="1"/>
      <protection locked="0"/>
    </xf>
    <xf numFmtId="0" fontId="0" fillId="0" borderId="30" xfId="0" applyBorder="1" applyAlignment="1">
      <alignment horizontal="left"/>
    </xf>
    <xf numFmtId="0" fontId="0" fillId="0" borderId="9" xfId="0" applyBorder="1" applyAlignment="1">
      <alignment horizontal="left"/>
    </xf>
    <xf numFmtId="0" fontId="18" fillId="0" borderId="18" xfId="0" applyFont="1" applyBorder="1" applyAlignment="1">
      <alignment horizontal="left"/>
    </xf>
    <xf numFmtId="0" fontId="18" fillId="0" borderId="0" xfId="0" applyFont="1" applyAlignment="1">
      <alignment horizontal="left"/>
    </xf>
    <xf numFmtId="0" fontId="18" fillId="0" borderId="19" xfId="0" applyFont="1" applyBorder="1" applyAlignment="1">
      <alignment horizontal="left"/>
    </xf>
    <xf numFmtId="0" fontId="0" fillId="0" borderId="20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28" xfId="0" quotePrefix="1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11" fillId="0" borderId="54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19" xfId="0" applyFont="1" applyBorder="1" applyAlignment="1">
      <alignment horizontal="left"/>
    </xf>
    <xf numFmtId="0" fontId="8" fillId="6" borderId="50" xfId="0" applyFont="1" applyFill="1" applyBorder="1" applyAlignment="1">
      <alignment horizontal="left"/>
    </xf>
    <xf numFmtId="0" fontId="8" fillId="6" borderId="37" xfId="0" applyFont="1" applyFill="1" applyBorder="1" applyAlignment="1">
      <alignment horizontal="left"/>
    </xf>
    <xf numFmtId="0" fontId="8" fillId="6" borderId="51" xfId="0" applyFont="1" applyFill="1" applyBorder="1" applyAlignment="1">
      <alignment horizontal="left"/>
    </xf>
    <xf numFmtId="0" fontId="0" fillId="6" borderId="18" xfId="0" quotePrefix="1" applyFill="1" applyBorder="1" applyAlignment="1">
      <alignment horizontal="left" vertical="center"/>
    </xf>
    <xf numFmtId="0" fontId="0" fillId="6" borderId="0" xfId="0" applyFill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14" fontId="0" fillId="2" borderId="12" xfId="0" applyNumberForma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32" xfId="0" applyFill="1" applyBorder="1" applyAlignment="1" applyProtection="1">
      <alignment horizontal="left"/>
      <protection locked="0"/>
    </xf>
    <xf numFmtId="0" fontId="33" fillId="0" borderId="22" xfId="0" applyFont="1" applyBorder="1" applyAlignment="1">
      <alignment horizontal="left"/>
    </xf>
    <xf numFmtId="0" fontId="11" fillId="0" borderId="22" xfId="0" applyFont="1" applyBorder="1" applyAlignment="1">
      <alignment horizontal="left"/>
    </xf>
    <xf numFmtId="0" fontId="11" fillId="2" borderId="15" xfId="0" applyFont="1" applyFill="1" applyBorder="1" applyAlignment="1" applyProtection="1">
      <alignment horizontal="left" vertical="top" wrapText="1"/>
      <protection locked="0"/>
    </xf>
    <xf numFmtId="0" fontId="11" fillId="2" borderId="16" xfId="0" applyFont="1" applyFill="1" applyBorder="1" applyAlignment="1" applyProtection="1">
      <alignment horizontal="left" vertical="top" wrapText="1"/>
      <protection locked="0"/>
    </xf>
    <xf numFmtId="0" fontId="11" fillId="2" borderId="17" xfId="0" applyFont="1" applyFill="1" applyBorder="1" applyAlignment="1" applyProtection="1">
      <alignment horizontal="left" vertical="top" wrapText="1"/>
      <protection locked="0"/>
    </xf>
    <xf numFmtId="0" fontId="11" fillId="2" borderId="18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horizontal="left" vertical="top" wrapText="1"/>
      <protection locked="0"/>
    </xf>
    <xf numFmtId="0" fontId="11" fillId="2" borderId="19" xfId="0" applyFont="1" applyFill="1" applyBorder="1" applyAlignment="1" applyProtection="1">
      <alignment horizontal="left" vertical="top" wrapText="1"/>
      <protection locked="0"/>
    </xf>
    <xf numFmtId="0" fontId="11" fillId="2" borderId="21" xfId="0" applyFont="1" applyFill="1" applyBorder="1" applyAlignment="1" applyProtection="1">
      <alignment horizontal="left" vertical="top" wrapText="1"/>
      <protection locked="0"/>
    </xf>
    <xf numFmtId="0" fontId="11" fillId="2" borderId="22" xfId="0" applyFont="1" applyFill="1" applyBorder="1" applyAlignment="1" applyProtection="1">
      <alignment horizontal="left" vertical="top" wrapText="1"/>
      <protection locked="0"/>
    </xf>
    <xf numFmtId="0" fontId="11" fillId="2" borderId="23" xfId="0" applyFont="1" applyFill="1" applyBorder="1" applyAlignment="1" applyProtection="1">
      <alignment horizontal="left" vertical="top" wrapText="1"/>
      <protection locked="0"/>
    </xf>
    <xf numFmtId="0" fontId="0" fillId="0" borderId="29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5" xfId="0" applyBorder="1" applyAlignment="1">
      <alignment horizontal="left"/>
    </xf>
    <xf numFmtId="0" fontId="0" fillId="0" borderId="69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37" fillId="0" borderId="16" xfId="0" applyFon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31" xfId="0" applyFont="1" applyBorder="1" applyAlignment="1">
      <alignment horizontal="left"/>
    </xf>
    <xf numFmtId="0" fontId="11" fillId="0" borderId="32" xfId="0" applyFont="1" applyBorder="1" applyAlignment="1">
      <alignment horizontal="left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32" xfId="0" applyFill="1" applyBorder="1" applyAlignment="1" applyProtection="1">
      <alignment horizontal="left" wrapText="1"/>
      <protection locked="0"/>
    </xf>
    <xf numFmtId="0" fontId="0" fillId="0" borderId="12" xfId="0" applyBorder="1" applyAlignment="1">
      <alignment horizontal="right"/>
    </xf>
    <xf numFmtId="0" fontId="0" fillId="0" borderId="32" xfId="0" applyBorder="1" applyAlignment="1">
      <alignment horizontal="right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0" borderId="24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0" fillId="2" borderId="27" xfId="0" applyFill="1" applyBorder="1" applyAlignment="1" applyProtection="1">
      <alignment horizontal="left" wrapText="1"/>
      <protection locked="0"/>
    </xf>
    <xf numFmtId="0" fontId="0" fillId="2" borderId="25" xfId="0" applyFill="1" applyBorder="1" applyAlignment="1" applyProtection="1">
      <alignment horizontal="left" wrapText="1"/>
      <protection locked="0"/>
    </xf>
    <xf numFmtId="0" fontId="3" fillId="0" borderId="21" xfId="0" applyFont="1" applyBorder="1" applyAlignment="1">
      <alignment horizontal="left"/>
    </xf>
    <xf numFmtId="0" fontId="3" fillId="0" borderId="22" xfId="0" applyFont="1" applyBorder="1" applyAlignment="1">
      <alignment horizontal="left"/>
    </xf>
    <xf numFmtId="0" fontId="34" fillId="7" borderId="68" xfId="0" applyFont="1" applyFill="1" applyBorder="1" applyAlignment="1">
      <alignment horizontal="center" vertical="center" wrapText="1"/>
    </xf>
    <xf numFmtId="0" fontId="34" fillId="7" borderId="16" xfId="0" applyFont="1" applyFill="1" applyBorder="1" applyAlignment="1">
      <alignment horizontal="center" vertical="center" wrapText="1"/>
    </xf>
    <xf numFmtId="0" fontId="34" fillId="7" borderId="17" xfId="0" applyFont="1" applyFill="1" applyBorder="1" applyAlignment="1">
      <alignment horizontal="center" vertical="center" wrapText="1"/>
    </xf>
    <xf numFmtId="0" fontId="34" fillId="7" borderId="54" xfId="0" applyFont="1" applyFill="1" applyBorder="1" applyAlignment="1">
      <alignment horizontal="center" vertical="center" wrapText="1"/>
    </xf>
    <xf numFmtId="0" fontId="34" fillId="7" borderId="0" xfId="0" applyFont="1" applyFill="1" applyAlignment="1">
      <alignment horizontal="center" vertical="center" wrapText="1"/>
    </xf>
    <xf numFmtId="0" fontId="34" fillId="7" borderId="19" xfId="0" applyFont="1" applyFill="1" applyBorder="1" applyAlignment="1">
      <alignment horizontal="center" vertical="center" wrapText="1"/>
    </xf>
    <xf numFmtId="0" fontId="34" fillId="7" borderId="8" xfId="0" applyFont="1" applyFill="1" applyBorder="1" applyAlignment="1">
      <alignment horizontal="center" vertical="center" wrapText="1"/>
    </xf>
    <xf numFmtId="0" fontId="34" fillId="7" borderId="9" xfId="0" applyFont="1" applyFill="1" applyBorder="1" applyAlignment="1">
      <alignment horizontal="center" vertical="center" wrapText="1"/>
    </xf>
    <xf numFmtId="0" fontId="34" fillId="7" borderId="56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5" xfId="0" applyFill="1" applyBorder="1" applyAlignment="1" applyProtection="1">
      <alignment horizontal="left" wrapText="1"/>
      <protection locked="0"/>
    </xf>
    <xf numFmtId="0" fontId="0" fillId="2" borderId="7" xfId="0" applyFill="1" applyBorder="1" applyAlignment="1" applyProtection="1">
      <alignment horizontal="left" wrapText="1"/>
      <protection locked="0"/>
    </xf>
    <xf numFmtId="0" fontId="0" fillId="2" borderId="8" xfId="0" applyFill="1" applyBorder="1" applyAlignment="1" applyProtection="1">
      <alignment horizontal="left" wrapText="1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0" fontId="0" fillId="2" borderId="10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23" fillId="4" borderId="18" xfId="0" applyFont="1" applyFill="1" applyBorder="1" applyAlignment="1">
      <alignment horizontal="left"/>
    </xf>
    <xf numFmtId="0" fontId="23" fillId="4" borderId="0" xfId="0" applyFont="1" applyFill="1" applyAlignment="1">
      <alignment horizontal="left"/>
    </xf>
    <xf numFmtId="0" fontId="23" fillId="4" borderId="19" xfId="0" applyFont="1" applyFill="1" applyBorder="1" applyAlignment="1">
      <alignment horizontal="left"/>
    </xf>
    <xf numFmtId="0" fontId="20" fillId="0" borderId="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2" fontId="39" fillId="5" borderId="1" xfId="0" applyNumberFormat="1" applyFont="1" applyFill="1" applyBorder="1" applyAlignment="1">
      <alignment horizontal="left" vertical="center"/>
    </xf>
    <xf numFmtId="2" fontId="39" fillId="5" borderId="2" xfId="0" applyNumberFormat="1" applyFont="1" applyFill="1" applyBorder="1" applyAlignment="1">
      <alignment horizontal="left" vertical="center"/>
    </xf>
    <xf numFmtId="2" fontId="39" fillId="5" borderId="57" xfId="0" applyNumberFormat="1" applyFont="1" applyFill="1" applyBorder="1" applyAlignment="1">
      <alignment horizontal="left" vertical="center"/>
    </xf>
    <xf numFmtId="0" fontId="8" fillId="4" borderId="50" xfId="0" applyFont="1" applyFill="1" applyBorder="1" applyAlignment="1">
      <alignment horizontal="left"/>
    </xf>
    <xf numFmtId="0" fontId="8" fillId="4" borderId="37" xfId="0" applyFont="1" applyFill="1" applyBorder="1" applyAlignment="1">
      <alignment horizontal="left"/>
    </xf>
    <xf numFmtId="0" fontId="8" fillId="4" borderId="51" xfId="0" applyFont="1" applyFill="1" applyBorder="1" applyAlignment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left"/>
    </xf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14" fontId="0" fillId="2" borderId="1" xfId="0" applyNumberFormat="1" applyFill="1" applyBorder="1" applyAlignment="1" applyProtection="1">
      <alignment horizontal="center"/>
      <protection locked="0"/>
    </xf>
    <xf numFmtId="14" fontId="0" fillId="2" borderId="3" xfId="0" applyNumberFormat="1" applyFill="1" applyBorder="1" applyAlignment="1" applyProtection="1">
      <alignment horizontal="center"/>
      <protection locked="0"/>
    </xf>
    <xf numFmtId="0" fontId="18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0" fontId="0" fillId="4" borderId="21" xfId="0" applyFill="1" applyBorder="1" applyAlignment="1">
      <alignment horizontal="left" vertical="center"/>
    </xf>
    <xf numFmtId="0" fontId="0" fillId="4" borderId="22" xfId="0" applyFill="1" applyBorder="1" applyAlignment="1">
      <alignment horizontal="left" vertical="center"/>
    </xf>
    <xf numFmtId="0" fontId="0" fillId="4" borderId="23" xfId="0" applyFill="1" applyBorder="1" applyAlignment="1">
      <alignment horizontal="left" vertical="center"/>
    </xf>
    <xf numFmtId="0" fontId="0" fillId="4" borderId="18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4" borderId="19" xfId="0" applyFill="1" applyBorder="1" applyAlignment="1">
      <alignment horizontal="left" vertical="center"/>
    </xf>
    <xf numFmtId="0" fontId="0" fillId="0" borderId="20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" fillId="0" borderId="56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7" xfId="0" applyBorder="1" applyAlignment="1">
      <alignment horizontal="left" vertical="center"/>
    </xf>
    <xf numFmtId="0" fontId="1" fillId="0" borderId="20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8" fillId="0" borderId="18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center" wrapText="1"/>
    </xf>
    <xf numFmtId="0" fontId="18" fillId="0" borderId="13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57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/>
    </xf>
    <xf numFmtId="0" fontId="1" fillId="0" borderId="30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56" xfId="0" applyFont="1" applyBorder="1" applyAlignment="1">
      <alignment horizontal="left"/>
    </xf>
    <xf numFmtId="2" fontId="1" fillId="0" borderId="4" xfId="0" applyNumberFormat="1" applyFon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0" fontId="28" fillId="0" borderId="48" xfId="0" applyFont="1" applyBorder="1" applyAlignment="1">
      <alignment horizontal="left" vertical="center" wrapText="1"/>
    </xf>
    <xf numFmtId="0" fontId="28" fillId="0" borderId="40" xfId="0" applyFont="1" applyBorder="1" applyAlignment="1">
      <alignment horizontal="left" vertical="center" wrapText="1"/>
    </xf>
    <xf numFmtId="0" fontId="28" fillId="0" borderId="49" xfId="0" applyFont="1" applyBorder="1" applyAlignment="1">
      <alignment horizontal="left" vertical="center" wrapText="1"/>
    </xf>
    <xf numFmtId="14" fontId="6" fillId="2" borderId="20" xfId="0" applyNumberFormat="1" applyFont="1" applyFill="1" applyBorder="1" applyAlignment="1" applyProtection="1">
      <alignment horizontal="center"/>
      <protection locked="0"/>
    </xf>
    <xf numFmtId="14" fontId="6" fillId="2" borderId="4" xfId="0" applyNumberFormat="1" applyFont="1" applyFill="1" applyBorder="1" applyAlignment="1" applyProtection="1">
      <alignment horizontal="center"/>
      <protection locked="0"/>
    </xf>
    <xf numFmtId="14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Alignment="1" applyProtection="1">
      <alignment horizontal="center"/>
      <protection locked="0"/>
    </xf>
    <xf numFmtId="0" fontId="19" fillId="4" borderId="18" xfId="0" quotePrefix="1" applyFont="1" applyFill="1" applyBorder="1" applyAlignment="1">
      <alignment vertical="center" wrapText="1"/>
    </xf>
    <xf numFmtId="0" fontId="19" fillId="4" borderId="0" xfId="0" quotePrefix="1" applyFont="1" applyFill="1" applyAlignment="1">
      <alignment vertical="center" wrapText="1"/>
    </xf>
    <xf numFmtId="0" fontId="19" fillId="4" borderId="19" xfId="0" quotePrefix="1" applyFont="1" applyFill="1" applyBorder="1" applyAlignment="1">
      <alignment vertical="center" wrapText="1"/>
    </xf>
    <xf numFmtId="0" fontId="19" fillId="4" borderId="21" xfId="0" quotePrefix="1" applyFont="1" applyFill="1" applyBorder="1" applyAlignment="1">
      <alignment vertical="center" wrapText="1"/>
    </xf>
    <xf numFmtId="0" fontId="19" fillId="4" borderId="22" xfId="0" quotePrefix="1" applyFont="1" applyFill="1" applyBorder="1" applyAlignment="1">
      <alignment vertical="center" wrapText="1"/>
    </xf>
    <xf numFmtId="0" fontId="19" fillId="4" borderId="23" xfId="0" quotePrefix="1" applyFont="1" applyFill="1" applyBorder="1" applyAlignment="1">
      <alignment vertical="center" wrapText="1"/>
    </xf>
    <xf numFmtId="0" fontId="0" fillId="0" borderId="2" xfId="0" quotePrefix="1" applyBorder="1" applyAlignment="1">
      <alignment horizontal="right" vertical="center" wrapText="1"/>
    </xf>
    <xf numFmtId="0" fontId="0" fillId="0" borderId="3" xfId="0" quotePrefix="1" applyBorder="1" applyAlignment="1">
      <alignment horizontal="right" vertical="center" wrapText="1"/>
    </xf>
    <xf numFmtId="0" fontId="31" fillId="0" borderId="18" xfId="0" applyFont="1" applyBorder="1" applyAlignment="1">
      <alignment horizontal="left"/>
    </xf>
    <xf numFmtId="0" fontId="31" fillId="0" borderId="0" xfId="0" applyFont="1" applyAlignment="1">
      <alignment horizontal="left"/>
    </xf>
    <xf numFmtId="0" fontId="31" fillId="0" borderId="19" xfId="0" applyFont="1" applyBorder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2" xfId="0" applyFill="1" applyBorder="1" applyAlignment="1" applyProtection="1">
      <alignment horizontal="left"/>
      <protection locked="0"/>
    </xf>
    <xf numFmtId="0" fontId="6" fillId="2" borderId="3" xfId="0" applyFont="1" applyFill="1" applyBorder="1" applyAlignment="1" applyProtection="1">
      <alignment horizontal="center"/>
      <protection locked="0"/>
    </xf>
    <xf numFmtId="14" fontId="6" fillId="2" borderId="14" xfId="0" applyNumberFormat="1" applyFont="1" applyFill="1" applyBorder="1" applyAlignment="1" applyProtection="1">
      <alignment horizontal="center"/>
      <protection locked="0"/>
    </xf>
    <xf numFmtId="14" fontId="6" fillId="2" borderId="3" xfId="0" applyNumberFormat="1" applyFont="1" applyFill="1" applyBorder="1" applyAlignment="1" applyProtection="1">
      <alignment horizontal="center"/>
      <protection locked="0"/>
    </xf>
    <xf numFmtId="0" fontId="18" fillId="0" borderId="4" xfId="0" applyFont="1" applyBorder="1" applyAlignment="1">
      <alignment horizontal="left" vertical="center" wrapText="1"/>
    </xf>
    <xf numFmtId="0" fontId="18" fillId="0" borderId="52" xfId="0" applyFont="1" applyBorder="1" applyAlignment="1">
      <alignment horizontal="left" vertical="center" wrapText="1"/>
    </xf>
    <xf numFmtId="0" fontId="26" fillId="0" borderId="54" xfId="0" applyFont="1" applyBorder="1" applyAlignment="1">
      <alignment horizontal="left"/>
    </xf>
    <xf numFmtId="0" fontId="26" fillId="0" borderId="19" xfId="0" applyFont="1" applyBorder="1" applyAlignment="1">
      <alignment horizontal="left"/>
    </xf>
  </cellXfs>
  <cellStyles count="1">
    <cellStyle name="Normal" xfId="0" builtinId="0"/>
  </cellStyles>
  <dxfs count="9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b val="0"/>
        <i val="0"/>
        <strike val="0"/>
        <color theme="0"/>
      </font>
      <fill>
        <patternFill>
          <bgColor rgb="FFC0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215C98"/>
      <rgbColor rgb="00FFFF00"/>
      <rgbColor rgb="00FF00FF"/>
      <rgbColor rgb="0000FFFF"/>
      <rgbColor rgb="00C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AE9F8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0C769E"/>
      <color rgb="FFFFCCCC"/>
      <color rgb="FFFABA8E"/>
      <color rgb="FFFFEBEB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530697</xdr:colOff>
      <xdr:row>70</xdr:row>
      <xdr:rowOff>28575</xdr:rowOff>
    </xdr:from>
    <xdr:to>
      <xdr:col>4</xdr:col>
      <xdr:colOff>39689</xdr:colOff>
      <xdr:row>72</xdr:row>
      <xdr:rowOff>155389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C0D5390-CF63-1C4F-57FA-DC7447314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0297" y="11439525"/>
          <a:ext cx="1344458" cy="5103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A54BD-C3FA-450B-A806-233647F8898F}">
  <dimension ref="A1:V182"/>
  <sheetViews>
    <sheetView tabSelected="1" topLeftCell="A146" zoomScaleNormal="100" zoomScaleSheetLayoutView="70" workbookViewId="0">
      <selection activeCell="A41" sqref="A41:N43"/>
    </sheetView>
  </sheetViews>
  <sheetFormatPr defaultRowHeight="14.5" x14ac:dyDescent="0.35"/>
  <cols>
    <col min="1" max="1" width="8.81640625" customWidth="1"/>
    <col min="5" max="5" width="9.54296875" customWidth="1"/>
    <col min="6" max="6" width="11.1796875" customWidth="1"/>
    <col min="8" max="8" width="12" bestFit="1" customWidth="1"/>
    <col min="9" max="9" width="8.81640625" customWidth="1"/>
    <col min="10" max="10" width="9.453125" customWidth="1"/>
  </cols>
  <sheetData>
    <row r="1" spans="1:14" ht="21" x14ac:dyDescent="0.5">
      <c r="A1" s="280" t="s">
        <v>78</v>
      </c>
      <c r="B1" s="281"/>
      <c r="C1" s="281"/>
      <c r="D1" s="281"/>
      <c r="E1" s="281"/>
      <c r="F1" s="281"/>
      <c r="G1" s="281"/>
      <c r="H1" s="281"/>
      <c r="I1" s="272" t="s">
        <v>0</v>
      </c>
      <c r="J1" s="272"/>
      <c r="K1" s="272"/>
      <c r="L1" s="272"/>
      <c r="M1" s="272"/>
      <c r="N1" s="273"/>
    </row>
    <row r="2" spans="1:14" ht="18.5" x14ac:dyDescent="0.35">
      <c r="A2" s="274" t="s">
        <v>15</v>
      </c>
      <c r="B2" s="275"/>
      <c r="C2" s="275"/>
      <c r="D2" s="275"/>
      <c r="E2" s="275"/>
      <c r="F2" s="275"/>
      <c r="G2" s="275"/>
      <c r="H2" s="275"/>
      <c r="I2" s="276" t="s">
        <v>1</v>
      </c>
      <c r="J2" s="276"/>
      <c r="K2" s="276"/>
      <c r="L2" s="276"/>
      <c r="M2" s="276"/>
      <c r="N2" s="277"/>
    </row>
    <row r="3" spans="1:14" ht="19" thickBot="1" x14ac:dyDescent="0.5">
      <c r="A3" s="289" t="s">
        <v>23</v>
      </c>
      <c r="B3" s="290"/>
      <c r="C3" s="290"/>
      <c r="D3" s="290"/>
      <c r="E3" s="290"/>
      <c r="F3" s="290"/>
      <c r="G3" s="290"/>
      <c r="H3" s="290"/>
      <c r="I3" s="278" t="s">
        <v>2</v>
      </c>
      <c r="J3" s="278"/>
      <c r="K3" s="278"/>
      <c r="L3" s="278"/>
      <c r="M3" s="278"/>
      <c r="N3" s="279"/>
    </row>
    <row r="4" spans="1:14" ht="13.75" customHeight="1" thickBot="1" x14ac:dyDescent="0.5">
      <c r="A4" s="25"/>
      <c r="I4" s="26"/>
      <c r="J4" s="26"/>
      <c r="K4" s="26"/>
      <c r="L4" s="26"/>
      <c r="M4" s="26"/>
      <c r="N4" s="26"/>
    </row>
    <row r="5" spans="1:14" ht="14.5" customHeight="1" x14ac:dyDescent="0.35">
      <c r="A5" s="284" t="s">
        <v>3</v>
      </c>
      <c r="B5" s="285"/>
      <c r="C5" s="286"/>
      <c r="D5" s="287"/>
      <c r="E5" s="288"/>
      <c r="F5" s="288"/>
      <c r="G5" s="288"/>
      <c r="H5" s="288"/>
      <c r="I5" s="291" t="s">
        <v>83</v>
      </c>
      <c r="J5" s="292"/>
      <c r="K5" s="292"/>
      <c r="L5" s="292"/>
      <c r="M5" s="292"/>
      <c r="N5" s="293"/>
    </row>
    <row r="6" spans="1:14" ht="14.5" customHeight="1" x14ac:dyDescent="0.35">
      <c r="A6" s="157" t="s">
        <v>4</v>
      </c>
      <c r="B6" s="158"/>
      <c r="C6" s="159"/>
      <c r="D6" s="282"/>
      <c r="E6" s="283"/>
      <c r="F6" s="24" t="s">
        <v>79</v>
      </c>
      <c r="G6" s="312"/>
      <c r="H6" s="313"/>
      <c r="I6" s="294"/>
      <c r="J6" s="295"/>
      <c r="K6" s="295"/>
      <c r="L6" s="295"/>
      <c r="M6" s="295"/>
      <c r="N6" s="296"/>
    </row>
    <row r="7" spans="1:14" x14ac:dyDescent="0.35">
      <c r="A7" s="157" t="s">
        <v>5</v>
      </c>
      <c r="B7" s="158"/>
      <c r="C7" s="159"/>
      <c r="D7" s="282"/>
      <c r="E7" s="283"/>
      <c r="F7" s="283"/>
      <c r="G7" s="283"/>
      <c r="H7" s="283"/>
      <c r="I7" s="294"/>
      <c r="J7" s="295"/>
      <c r="K7" s="295"/>
      <c r="L7" s="295"/>
      <c r="M7" s="295"/>
      <c r="N7" s="296"/>
    </row>
    <row r="8" spans="1:14" x14ac:dyDescent="0.35">
      <c r="A8" s="157" t="s">
        <v>6</v>
      </c>
      <c r="B8" s="158"/>
      <c r="C8" s="159"/>
      <c r="D8" s="282"/>
      <c r="E8" s="283"/>
      <c r="F8" s="283"/>
      <c r="G8" s="283"/>
      <c r="H8" s="283"/>
      <c r="I8" s="294"/>
      <c r="J8" s="295"/>
      <c r="K8" s="295"/>
      <c r="L8" s="295"/>
      <c r="M8" s="295"/>
      <c r="N8" s="296"/>
    </row>
    <row r="9" spans="1:14" x14ac:dyDescent="0.35">
      <c r="A9" s="300" t="s">
        <v>71</v>
      </c>
      <c r="B9" s="301"/>
      <c r="C9" s="302"/>
      <c r="D9" s="306"/>
      <c r="E9" s="307"/>
      <c r="F9" s="307"/>
      <c r="G9" s="307"/>
      <c r="H9" s="308"/>
      <c r="I9" s="294"/>
      <c r="J9" s="295"/>
      <c r="K9" s="295"/>
      <c r="L9" s="295"/>
      <c r="M9" s="295"/>
      <c r="N9" s="296"/>
    </row>
    <row r="10" spans="1:14" ht="14.5" customHeight="1" x14ac:dyDescent="0.35">
      <c r="A10" s="303"/>
      <c r="B10" s="304"/>
      <c r="C10" s="305"/>
      <c r="D10" s="309"/>
      <c r="E10" s="310"/>
      <c r="F10" s="310"/>
      <c r="G10" s="310"/>
      <c r="H10" s="311"/>
      <c r="I10" s="297"/>
      <c r="J10" s="298"/>
      <c r="K10" s="298"/>
      <c r="L10" s="298"/>
      <c r="M10" s="298"/>
      <c r="N10" s="299"/>
    </row>
    <row r="11" spans="1:14" x14ac:dyDescent="0.35">
      <c r="A11" s="264" t="s">
        <v>19</v>
      </c>
      <c r="B11" s="265"/>
      <c r="C11" s="265"/>
      <c r="D11" s="268"/>
      <c r="E11" s="268"/>
      <c r="F11" s="268"/>
      <c r="G11" s="268"/>
      <c r="H11" s="268"/>
      <c r="I11" s="270" t="s">
        <v>7</v>
      </c>
      <c r="J11" s="240"/>
      <c r="K11" s="241"/>
      <c r="L11" s="257"/>
      <c r="M11" s="258"/>
      <c r="N11" s="259"/>
    </row>
    <row r="12" spans="1:14" ht="15" thickBot="1" x14ac:dyDescent="0.4">
      <c r="A12" s="266"/>
      <c r="B12" s="267"/>
      <c r="C12" s="267"/>
      <c r="D12" s="269"/>
      <c r="E12" s="269"/>
      <c r="F12" s="269"/>
      <c r="G12" s="269"/>
      <c r="H12" s="269"/>
      <c r="I12" s="271"/>
      <c r="J12" s="242"/>
      <c r="K12" s="242"/>
      <c r="L12" s="260"/>
      <c r="M12" s="261"/>
      <c r="N12" s="262"/>
    </row>
    <row r="13" spans="1:14" x14ac:dyDescent="0.35">
      <c r="A13" s="263" t="s">
        <v>82</v>
      </c>
      <c r="B13" s="263"/>
      <c r="C13" s="263"/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3"/>
    </row>
    <row r="14" spans="1:14" x14ac:dyDescent="0.3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</row>
    <row r="15" spans="1:14" ht="15" thickBot="1" x14ac:dyDescent="0.4">
      <c r="A15" s="243" t="s">
        <v>52</v>
      </c>
      <c r="B15" s="244"/>
      <c r="C15" s="244"/>
      <c r="D15" s="244"/>
      <c r="E15" s="244"/>
      <c r="F15" s="244"/>
      <c r="G15" s="244"/>
      <c r="H15" s="244"/>
      <c r="I15" s="244"/>
      <c r="J15" s="244"/>
      <c r="K15" s="244"/>
      <c r="L15" s="244"/>
      <c r="M15" s="244"/>
      <c r="N15" s="244"/>
    </row>
    <row r="16" spans="1:14" x14ac:dyDescent="0.35">
      <c r="A16" s="245"/>
      <c r="B16" s="246"/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7"/>
    </row>
    <row r="17" spans="1:14" x14ac:dyDescent="0.35">
      <c r="A17" s="248"/>
      <c r="B17" s="249"/>
      <c r="C17" s="249"/>
      <c r="D17" s="249"/>
      <c r="E17" s="249"/>
      <c r="F17" s="249"/>
      <c r="G17" s="249"/>
      <c r="H17" s="249"/>
      <c r="I17" s="249"/>
      <c r="J17" s="249"/>
      <c r="K17" s="249"/>
      <c r="L17" s="249"/>
      <c r="M17" s="249"/>
      <c r="N17" s="250"/>
    </row>
    <row r="18" spans="1:14" x14ac:dyDescent="0.35">
      <c r="A18" s="248"/>
      <c r="B18" s="249"/>
      <c r="C18" s="249"/>
      <c r="D18" s="249"/>
      <c r="E18" s="249"/>
      <c r="F18" s="249"/>
      <c r="G18" s="249"/>
      <c r="H18" s="249"/>
      <c r="I18" s="249"/>
      <c r="J18" s="249"/>
      <c r="K18" s="249"/>
      <c r="L18" s="249"/>
      <c r="M18" s="249"/>
      <c r="N18" s="250"/>
    </row>
    <row r="19" spans="1:14" ht="15" thickBot="1" x14ac:dyDescent="0.4">
      <c r="A19" s="251"/>
      <c r="B19" s="252"/>
      <c r="C19" s="252"/>
      <c r="D19" s="252"/>
      <c r="E19" s="252"/>
      <c r="F19" s="252"/>
      <c r="G19" s="252"/>
      <c r="H19" s="252"/>
      <c r="I19" s="252"/>
      <c r="J19" s="252"/>
      <c r="K19" s="252"/>
      <c r="L19" s="252"/>
      <c r="M19" s="252"/>
      <c r="N19" s="253"/>
    </row>
    <row r="20" spans="1:14" x14ac:dyDescent="0.35">
      <c r="A20" s="30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</row>
    <row r="21" spans="1:14" ht="15" thickBot="1" x14ac:dyDescent="0.4">
      <c r="A21" s="29"/>
      <c r="B21" s="29"/>
      <c r="C21" s="29"/>
      <c r="D21" s="27"/>
      <c r="E21" s="27"/>
      <c r="F21" s="27"/>
      <c r="G21" s="27"/>
      <c r="H21" s="27"/>
      <c r="I21" s="32"/>
      <c r="J21" s="27"/>
      <c r="K21" s="27"/>
      <c r="L21" s="33"/>
      <c r="M21" s="33"/>
      <c r="N21" s="33"/>
    </row>
    <row r="22" spans="1:14" x14ac:dyDescent="0.35">
      <c r="A22" s="145" t="s">
        <v>80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7"/>
    </row>
    <row r="23" spans="1:14" x14ac:dyDescent="0.35">
      <c r="A23" s="148"/>
      <c r="B23" s="149"/>
      <c r="C23" s="149"/>
      <c r="D23" s="149"/>
      <c r="E23" s="149"/>
      <c r="F23" s="149"/>
      <c r="G23" s="149"/>
      <c r="H23" s="149"/>
      <c r="I23" s="149"/>
      <c r="J23" s="149"/>
      <c r="K23" s="149"/>
      <c r="L23" s="149"/>
      <c r="M23" s="149"/>
      <c r="N23" s="150"/>
    </row>
    <row r="24" spans="1:14" ht="14.5" customHeight="1" x14ac:dyDescent="0.35">
      <c r="A24" s="210" t="s">
        <v>17</v>
      </c>
      <c r="B24" s="208" t="s">
        <v>18</v>
      </c>
      <c r="C24" s="210" t="s">
        <v>17</v>
      </c>
      <c r="D24" s="208" t="s">
        <v>18</v>
      </c>
      <c r="E24" s="210" t="s">
        <v>17</v>
      </c>
      <c r="F24" s="208" t="s">
        <v>18</v>
      </c>
      <c r="G24" s="210" t="s">
        <v>17</v>
      </c>
      <c r="H24" s="208" t="s">
        <v>18</v>
      </c>
      <c r="I24" s="210" t="s">
        <v>17</v>
      </c>
      <c r="J24" s="208" t="s">
        <v>18</v>
      </c>
      <c r="K24" s="37"/>
      <c r="L24" s="37"/>
      <c r="M24" s="37"/>
      <c r="N24" s="38"/>
    </row>
    <row r="25" spans="1:14" ht="23.15" customHeight="1" x14ac:dyDescent="0.35">
      <c r="A25" s="211"/>
      <c r="B25" s="209"/>
      <c r="C25" s="211"/>
      <c r="D25" s="209"/>
      <c r="E25" s="211"/>
      <c r="F25" s="209"/>
      <c r="G25" s="211"/>
      <c r="H25" s="209"/>
      <c r="I25" s="211"/>
      <c r="J25" s="209"/>
      <c r="K25" s="37"/>
      <c r="L25" s="37"/>
      <c r="M25" s="37"/>
      <c r="N25" s="38"/>
    </row>
    <row r="26" spans="1:14" x14ac:dyDescent="0.35">
      <c r="A26" s="39">
        <v>1</v>
      </c>
      <c r="B26" s="13"/>
      <c r="C26" s="40">
        <v>8</v>
      </c>
      <c r="D26" s="13"/>
      <c r="E26" s="40">
        <v>15</v>
      </c>
      <c r="F26" s="13"/>
      <c r="G26" s="40">
        <v>22</v>
      </c>
      <c r="H26" s="13"/>
      <c r="I26" s="40">
        <v>29</v>
      </c>
      <c r="J26" s="14"/>
      <c r="N26" s="42"/>
    </row>
    <row r="27" spans="1:14" x14ac:dyDescent="0.35">
      <c r="A27" s="39">
        <v>2</v>
      </c>
      <c r="B27" s="13"/>
      <c r="C27" s="40">
        <v>9</v>
      </c>
      <c r="D27" s="13"/>
      <c r="E27" s="40">
        <v>16</v>
      </c>
      <c r="F27" s="13"/>
      <c r="G27" s="40">
        <v>23</v>
      </c>
      <c r="H27" s="13"/>
      <c r="I27" s="40">
        <v>30</v>
      </c>
      <c r="J27" s="14"/>
      <c r="K27" s="43"/>
      <c r="L27" s="37"/>
      <c r="M27" s="37"/>
      <c r="N27" s="38"/>
    </row>
    <row r="28" spans="1:14" x14ac:dyDescent="0.35">
      <c r="A28" s="39">
        <v>3</v>
      </c>
      <c r="B28" s="13"/>
      <c r="C28" s="40">
        <v>10</v>
      </c>
      <c r="D28" s="13"/>
      <c r="E28" s="40">
        <v>17</v>
      </c>
      <c r="F28" s="13"/>
      <c r="G28" s="40">
        <v>24</v>
      </c>
      <c r="H28" s="13"/>
      <c r="I28" s="40">
        <v>31</v>
      </c>
      <c r="J28" s="14"/>
      <c r="K28" s="37"/>
      <c r="L28" s="37"/>
      <c r="M28" s="37"/>
      <c r="N28" s="38"/>
    </row>
    <row r="29" spans="1:14" x14ac:dyDescent="0.35">
      <c r="A29" s="39">
        <v>4</v>
      </c>
      <c r="B29" s="13"/>
      <c r="C29" s="40">
        <v>11</v>
      </c>
      <c r="D29" s="13"/>
      <c r="E29" s="40">
        <v>18</v>
      </c>
      <c r="F29" s="13"/>
      <c r="G29" s="40">
        <v>25</v>
      </c>
      <c r="H29" s="13"/>
      <c r="I29" s="37"/>
      <c r="J29" s="37"/>
      <c r="K29" s="37"/>
      <c r="L29" s="37"/>
      <c r="M29" s="37"/>
      <c r="N29" s="38"/>
    </row>
    <row r="30" spans="1:14" x14ac:dyDescent="0.35">
      <c r="A30" s="39">
        <v>5</v>
      </c>
      <c r="B30" s="13"/>
      <c r="C30" s="40">
        <v>12</v>
      </c>
      <c r="D30" s="13"/>
      <c r="E30" s="40">
        <v>19</v>
      </c>
      <c r="F30" s="13"/>
      <c r="G30" s="40">
        <v>26</v>
      </c>
      <c r="H30" s="13"/>
      <c r="I30" s="37"/>
      <c r="J30" s="41"/>
      <c r="K30" s="41"/>
      <c r="L30" s="41"/>
      <c r="M30" s="41"/>
      <c r="N30" s="44"/>
    </row>
    <row r="31" spans="1:14" x14ac:dyDescent="0.35">
      <c r="A31" s="39">
        <v>6</v>
      </c>
      <c r="B31" s="13"/>
      <c r="C31" s="40">
        <v>13</v>
      </c>
      <c r="D31" s="13"/>
      <c r="E31" s="40">
        <v>20</v>
      </c>
      <c r="F31" s="13"/>
      <c r="G31" s="40">
        <v>27</v>
      </c>
      <c r="H31" s="13"/>
      <c r="I31" s="37"/>
      <c r="J31" s="41"/>
      <c r="K31" s="41"/>
      <c r="L31" s="41"/>
      <c r="M31" s="41"/>
      <c r="N31" s="44"/>
    </row>
    <row r="32" spans="1:14" x14ac:dyDescent="0.35">
      <c r="A32" s="39">
        <v>7</v>
      </c>
      <c r="B32" s="13"/>
      <c r="C32" s="40">
        <v>14</v>
      </c>
      <c r="D32" s="13"/>
      <c r="E32" s="40">
        <v>21</v>
      </c>
      <c r="F32" s="13"/>
      <c r="G32" s="40">
        <v>28</v>
      </c>
      <c r="H32" s="13"/>
      <c r="I32" s="37"/>
      <c r="J32" s="41"/>
      <c r="K32" s="41"/>
      <c r="L32" s="41"/>
      <c r="M32" s="41"/>
      <c r="N32" s="44"/>
    </row>
    <row r="33" spans="1:17" ht="15" customHeight="1" x14ac:dyDescent="0.4">
      <c r="A33" s="45"/>
      <c r="B33" s="37"/>
      <c r="C33" s="37"/>
      <c r="D33" s="37"/>
      <c r="E33" s="37"/>
      <c r="F33" s="37"/>
      <c r="G33" s="37"/>
      <c r="I33" s="100" t="str">
        <f>IF(H34&lt;0.2,"Call DWP ASAP if residual drops below 0.2 mg/L. Begin grab sampling every 4 hours until residual is above 0.2 mg/L again.","")</f>
        <v/>
      </c>
      <c r="J33" s="100"/>
      <c r="K33" s="100"/>
      <c r="L33" s="100"/>
      <c r="M33" s="100"/>
      <c r="N33" s="101"/>
      <c r="Q33" s="23"/>
    </row>
    <row r="34" spans="1:17" ht="14.5" customHeight="1" x14ac:dyDescent="0.35">
      <c r="A34" s="226" t="s">
        <v>9</v>
      </c>
      <c r="B34" s="227"/>
      <c r="C34" s="227"/>
      <c r="D34" s="227"/>
      <c r="E34" s="227"/>
      <c r="F34" s="227"/>
      <c r="G34" s="227"/>
      <c r="H34" s="46" t="str">
        <f>IF(COUNTA(B26:B32,D26:D32,F26:F32,H26:H32,J26:J28),MIN(B26:B32,D26:D32,F26:F32,H26:H32,J26:J28),"")</f>
        <v/>
      </c>
      <c r="I34" s="100"/>
      <c r="J34" s="100"/>
      <c r="K34" s="100"/>
      <c r="L34" s="100"/>
      <c r="M34" s="100"/>
      <c r="N34" s="101"/>
    </row>
    <row r="35" spans="1:17" x14ac:dyDescent="0.35">
      <c r="A35" s="226" t="s">
        <v>70</v>
      </c>
      <c r="B35" s="227"/>
      <c r="C35" s="227"/>
      <c r="D35" s="227"/>
      <c r="E35" s="227"/>
      <c r="F35" s="227"/>
      <c r="G35" s="227"/>
      <c r="H35" s="4"/>
      <c r="I35" s="231" t="str">
        <f>IF(H35="Continuous*","Call DWP if continuous monitoring equipment malfunctions.","")</f>
        <v/>
      </c>
      <c r="J35" s="232"/>
      <c r="K35" s="232"/>
      <c r="L35" s="232"/>
      <c r="M35" s="232"/>
      <c r="N35" s="233"/>
    </row>
    <row r="36" spans="1:17" ht="14.5" customHeight="1" x14ac:dyDescent="0.35">
      <c r="A36" s="254" t="s">
        <v>105</v>
      </c>
      <c r="B36" s="255"/>
      <c r="C36" s="255"/>
      <c r="D36" s="255"/>
      <c r="E36" s="255"/>
      <c r="F36" s="255"/>
      <c r="G36" s="256"/>
      <c r="H36" s="5"/>
      <c r="K36" s="49"/>
      <c r="L36" s="49"/>
      <c r="M36" s="49"/>
      <c r="N36" s="50"/>
    </row>
    <row r="37" spans="1:17" x14ac:dyDescent="0.35">
      <c r="A37" s="228" t="s">
        <v>99</v>
      </c>
      <c r="B37" s="229"/>
      <c r="C37" s="229"/>
      <c r="D37" s="229"/>
      <c r="E37" s="229"/>
      <c r="F37" s="229"/>
      <c r="G37" s="230"/>
      <c r="H37" s="48" t="str">
        <f>IF(OR(H35="",H36=""),"",IF(H35="Continuous*","N/A",PRODUCT(H35:H36)))</f>
        <v/>
      </c>
      <c r="N37" s="42"/>
    </row>
    <row r="38" spans="1:17" x14ac:dyDescent="0.35">
      <c r="A38" s="228" t="s">
        <v>104</v>
      </c>
      <c r="B38" s="381"/>
      <c r="C38" s="381"/>
      <c r="D38" s="381"/>
      <c r="E38" s="381"/>
      <c r="F38" s="381"/>
      <c r="G38" s="382"/>
      <c r="H38" s="5"/>
      <c r="N38" s="42"/>
    </row>
    <row r="39" spans="1:17" x14ac:dyDescent="0.35">
      <c r="A39" s="47"/>
      <c r="M39" s="51"/>
      <c r="N39" s="42"/>
    </row>
    <row r="40" spans="1:17" x14ac:dyDescent="0.35">
      <c r="A40" s="221" t="s">
        <v>68</v>
      </c>
      <c r="B40" s="222"/>
      <c r="C40" s="222"/>
      <c r="D40" s="222"/>
      <c r="E40" s="222"/>
      <c r="F40" s="222"/>
      <c r="G40" s="222"/>
      <c r="H40" s="222"/>
      <c r="I40" s="222"/>
      <c r="J40" s="222"/>
      <c r="K40" s="222"/>
      <c r="N40" s="42"/>
    </row>
    <row r="41" spans="1:17" x14ac:dyDescent="0.35">
      <c r="A41" s="212"/>
      <c r="B41" s="213"/>
      <c r="C41" s="213"/>
      <c r="D41" s="213"/>
      <c r="E41" s="213"/>
      <c r="F41" s="213"/>
      <c r="G41" s="213"/>
      <c r="H41" s="213"/>
      <c r="I41" s="213"/>
      <c r="J41" s="213"/>
      <c r="K41" s="213"/>
      <c r="L41" s="213"/>
      <c r="M41" s="213"/>
      <c r="N41" s="214"/>
    </row>
    <row r="42" spans="1:17" ht="14.5" customHeight="1" x14ac:dyDescent="0.35">
      <c r="A42" s="215"/>
      <c r="B42" s="216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7"/>
    </row>
    <row r="43" spans="1:17" x14ac:dyDescent="0.35">
      <c r="A43" s="218"/>
      <c r="B43" s="219"/>
      <c r="C43" s="219"/>
      <c r="D43" s="219"/>
      <c r="E43" s="219"/>
      <c r="F43" s="219"/>
      <c r="G43" s="219"/>
      <c r="H43" s="219"/>
      <c r="I43" s="219"/>
      <c r="J43" s="219"/>
      <c r="K43" s="219"/>
      <c r="L43" s="219"/>
      <c r="M43" s="219"/>
      <c r="N43" s="220"/>
    </row>
    <row r="44" spans="1:17" x14ac:dyDescent="0.35">
      <c r="A44" s="223" t="s">
        <v>81</v>
      </c>
      <c r="B44" s="224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5"/>
    </row>
    <row r="45" spans="1:17" x14ac:dyDescent="0.35">
      <c r="A45" s="223" t="s">
        <v>98</v>
      </c>
      <c r="B45" s="224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5"/>
    </row>
    <row r="46" spans="1:17" ht="15" thickBot="1" x14ac:dyDescent="0.4">
      <c r="A46" s="52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4"/>
    </row>
    <row r="47" spans="1:17" ht="16" x14ac:dyDescent="0.4">
      <c r="A47" s="104" t="s">
        <v>26</v>
      </c>
      <c r="B47" s="105"/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6"/>
    </row>
    <row r="48" spans="1:17" x14ac:dyDescent="0.35">
      <c r="A48" s="203" t="s">
        <v>22</v>
      </c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204"/>
    </row>
    <row r="49" spans="1:14" ht="15" thickBot="1" x14ac:dyDescent="0.4">
      <c r="A49" s="205" t="s">
        <v>88</v>
      </c>
      <c r="B49" s="206"/>
      <c r="C49" s="206"/>
      <c r="D49" s="206"/>
      <c r="E49" s="206"/>
      <c r="F49" s="206"/>
      <c r="G49" s="206"/>
      <c r="H49" s="206"/>
      <c r="I49" s="206"/>
      <c r="J49" s="206"/>
      <c r="K49" s="206"/>
      <c r="L49" s="206"/>
      <c r="M49" s="206"/>
      <c r="N49" s="207"/>
    </row>
    <row r="50" spans="1:14" ht="16" x14ac:dyDescent="0.4">
      <c r="A50" s="234" t="s">
        <v>30</v>
      </c>
      <c r="B50" s="235"/>
      <c r="C50" s="235"/>
      <c r="D50" s="235"/>
      <c r="E50" s="235"/>
      <c r="F50" s="235"/>
      <c r="G50" s="235"/>
      <c r="H50" s="235"/>
      <c r="I50" s="235"/>
      <c r="J50" s="235"/>
      <c r="K50" s="235"/>
      <c r="L50" s="235"/>
      <c r="M50" s="235"/>
      <c r="N50" s="236"/>
    </row>
    <row r="51" spans="1:14" x14ac:dyDescent="0.35">
      <c r="A51" s="237" t="s">
        <v>72</v>
      </c>
      <c r="B51" s="238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9"/>
    </row>
    <row r="52" spans="1:14" ht="15" thickBot="1" x14ac:dyDescent="0.4">
      <c r="A52" s="179" t="s">
        <v>43</v>
      </c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0"/>
      <c r="M52" s="180"/>
      <c r="N52" s="181"/>
    </row>
    <row r="53" spans="1:14" ht="15" thickBot="1" x14ac:dyDescent="0.4">
      <c r="A53" s="55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</row>
    <row r="54" spans="1:14" ht="14.5" customHeight="1" x14ac:dyDescent="0.35">
      <c r="A54" s="145" t="s">
        <v>64</v>
      </c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7"/>
    </row>
    <row r="55" spans="1:14" x14ac:dyDescent="0.35">
      <c r="A55" s="148"/>
      <c r="B55" s="149"/>
      <c r="C55" s="149"/>
      <c r="D55" s="149"/>
      <c r="E55" s="149"/>
      <c r="F55" s="149"/>
      <c r="G55" s="149"/>
      <c r="H55" s="149"/>
      <c r="I55" s="149"/>
      <c r="J55" s="149"/>
      <c r="K55" s="149"/>
      <c r="L55" s="149"/>
      <c r="M55" s="149"/>
      <c r="N55" s="150"/>
    </row>
    <row r="56" spans="1:14" x14ac:dyDescent="0.35">
      <c r="A56" s="197" t="s">
        <v>84</v>
      </c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9"/>
    </row>
    <row r="57" spans="1:14" x14ac:dyDescent="0.35">
      <c r="A57" s="197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9"/>
    </row>
    <row r="58" spans="1:14" x14ac:dyDescent="0.35">
      <c r="A58" s="197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9"/>
    </row>
    <row r="59" spans="1:14" x14ac:dyDescent="0.35">
      <c r="A59" s="34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6"/>
    </row>
    <row r="60" spans="1:14" ht="16.5" x14ac:dyDescent="0.35">
      <c r="A60" s="200" t="s">
        <v>86</v>
      </c>
      <c r="B60" s="201"/>
      <c r="C60" s="201"/>
      <c r="D60" s="201"/>
      <c r="E60" s="201"/>
      <c r="F60" s="201"/>
      <c r="G60" s="201"/>
      <c r="H60" s="201"/>
      <c r="I60" s="201"/>
      <c r="J60" s="201"/>
      <c r="K60" s="201"/>
      <c r="L60" s="35"/>
      <c r="M60" s="35"/>
      <c r="N60" s="36"/>
    </row>
    <row r="61" spans="1:14" x14ac:dyDescent="0.35">
      <c r="A61" s="202" t="s">
        <v>8</v>
      </c>
      <c r="B61" s="173"/>
      <c r="C61" s="173" t="s">
        <v>13</v>
      </c>
      <c r="D61" s="173"/>
      <c r="E61" s="173"/>
      <c r="F61" s="175" t="s">
        <v>14</v>
      </c>
      <c r="G61" s="176"/>
      <c r="H61" s="173" t="s">
        <v>16</v>
      </c>
      <c r="I61" s="173"/>
      <c r="J61" s="173"/>
      <c r="K61" s="173"/>
      <c r="L61" s="35"/>
      <c r="M61" s="35"/>
      <c r="N61" s="36"/>
    </row>
    <row r="62" spans="1:14" x14ac:dyDescent="0.35">
      <c r="A62" s="170"/>
      <c r="B62" s="171"/>
      <c r="C62" s="174"/>
      <c r="D62" s="174"/>
      <c r="E62" s="174"/>
      <c r="F62" s="177"/>
      <c r="G62" s="178"/>
      <c r="H62" s="172"/>
      <c r="I62" s="172"/>
      <c r="J62" s="172"/>
      <c r="K62" s="172"/>
      <c r="L62" s="35"/>
      <c r="M62" s="35"/>
      <c r="N62" s="36"/>
    </row>
    <row r="63" spans="1:14" x14ac:dyDescent="0.35">
      <c r="A63" s="170"/>
      <c r="B63" s="171"/>
      <c r="C63" s="174"/>
      <c r="D63" s="174"/>
      <c r="E63" s="174"/>
      <c r="F63" s="177"/>
      <c r="G63" s="178"/>
      <c r="H63" s="172"/>
      <c r="I63" s="172"/>
      <c r="J63" s="172"/>
      <c r="K63" s="172"/>
      <c r="L63" s="35"/>
      <c r="M63" s="35"/>
      <c r="N63" s="36"/>
    </row>
    <row r="64" spans="1:14" x14ac:dyDescent="0.35">
      <c r="A64" s="58"/>
      <c r="B64" s="59"/>
      <c r="C64" s="60"/>
      <c r="D64" s="60"/>
      <c r="E64" s="60"/>
      <c r="F64" s="59"/>
      <c r="G64" s="59"/>
      <c r="H64" s="59"/>
      <c r="I64" s="61"/>
      <c r="J64" s="61"/>
      <c r="K64" s="61"/>
      <c r="L64" s="35"/>
      <c r="M64" s="35"/>
      <c r="N64" s="36"/>
    </row>
    <row r="65" spans="1:14" ht="14.5" customHeight="1" x14ac:dyDescent="0.35">
      <c r="A65" s="184" t="s">
        <v>50</v>
      </c>
      <c r="B65" s="185"/>
      <c r="C65" s="185"/>
      <c r="D65" s="185"/>
      <c r="E65" s="185"/>
      <c r="F65" s="185"/>
      <c r="G65" s="185"/>
      <c r="H65" s="185"/>
      <c r="I65" s="185"/>
      <c r="J65" s="186"/>
      <c r="K65" s="57"/>
      <c r="L65" s="35"/>
      <c r="M65" s="35"/>
      <c r="N65" s="36"/>
    </row>
    <row r="66" spans="1:14" x14ac:dyDescent="0.35">
      <c r="A66" s="182" t="s">
        <v>89</v>
      </c>
      <c r="B66" s="164"/>
      <c r="C66" s="164"/>
      <c r="D66" s="164"/>
      <c r="E66" s="164"/>
      <c r="F66" s="164"/>
      <c r="G66" s="164"/>
      <c r="H66" s="164"/>
      <c r="I66" s="183"/>
      <c r="J66" s="6"/>
      <c r="K66" s="35"/>
      <c r="L66" s="35"/>
      <c r="M66" s="35"/>
      <c r="N66" s="36"/>
    </row>
    <row r="67" spans="1:14" x14ac:dyDescent="0.35">
      <c r="A67" s="182" t="s">
        <v>44</v>
      </c>
      <c r="B67" s="164"/>
      <c r="C67" s="164"/>
      <c r="D67" s="164"/>
      <c r="E67" s="164"/>
      <c r="F67" s="164"/>
      <c r="G67" s="164"/>
      <c r="H67" s="164"/>
      <c r="I67" s="183"/>
      <c r="J67" s="5"/>
      <c r="K67" s="35"/>
      <c r="L67" s="35"/>
      <c r="M67" s="35"/>
      <c r="N67" s="36"/>
    </row>
    <row r="68" spans="1:14" x14ac:dyDescent="0.35">
      <c r="A68" s="182" t="s">
        <v>45</v>
      </c>
      <c r="B68" s="164"/>
      <c r="C68" s="164"/>
      <c r="D68" s="164"/>
      <c r="E68" s="164"/>
      <c r="F68" s="164"/>
      <c r="G68" s="164"/>
      <c r="H68" s="164"/>
      <c r="I68" s="183"/>
      <c r="J68" s="5"/>
      <c r="K68" s="35"/>
      <c r="L68" s="35"/>
      <c r="M68" s="35"/>
      <c r="N68" s="36"/>
    </row>
    <row r="69" spans="1:14" x14ac:dyDescent="0.35">
      <c r="A69" s="182" t="s">
        <v>46</v>
      </c>
      <c r="B69" s="164"/>
      <c r="C69" s="164"/>
      <c r="D69" s="164"/>
      <c r="E69" s="164"/>
      <c r="F69" s="164"/>
      <c r="G69" s="164"/>
      <c r="H69" s="164"/>
      <c r="I69" s="183"/>
      <c r="J69" s="5"/>
      <c r="K69" s="35"/>
      <c r="L69" s="35"/>
      <c r="M69" s="35"/>
      <c r="N69" s="36"/>
    </row>
    <row r="70" spans="1:14" x14ac:dyDescent="0.35">
      <c r="A70" s="182" t="s">
        <v>47</v>
      </c>
      <c r="B70" s="164"/>
      <c r="C70" s="164"/>
      <c r="D70" s="164"/>
      <c r="E70" s="164"/>
      <c r="F70" s="164"/>
      <c r="G70" s="164"/>
      <c r="H70" s="164"/>
      <c r="I70" s="183"/>
      <c r="J70" s="5"/>
      <c r="K70" s="35"/>
      <c r="L70" s="35"/>
      <c r="M70" s="35"/>
      <c r="N70" s="36"/>
    </row>
    <row r="71" spans="1:14" x14ac:dyDescent="0.35">
      <c r="A71" s="187"/>
      <c r="B71" s="188"/>
      <c r="C71" s="62"/>
      <c r="D71" s="116"/>
      <c r="E71" s="117"/>
      <c r="F71" s="118"/>
      <c r="G71" s="195" t="s">
        <v>24</v>
      </c>
      <c r="H71" s="195"/>
      <c r="I71" s="196"/>
      <c r="J71" s="65" t="str">
        <f>IF(ISBLANK(J66)*ISBLANK(J67)*ISBLANK(J68)*ISBLANK(J69)*ISBLANK(J70),"",((J68+J69+J70)/(J66+J67)))</f>
        <v/>
      </c>
      <c r="K71" s="35"/>
      <c r="L71" s="35"/>
      <c r="M71" s="35"/>
      <c r="N71" s="36"/>
    </row>
    <row r="72" spans="1:14" x14ac:dyDescent="0.35">
      <c r="A72" s="191"/>
      <c r="B72" s="192"/>
      <c r="C72" s="63"/>
      <c r="D72" s="119"/>
      <c r="E72" s="120"/>
      <c r="F72" s="121"/>
      <c r="G72" s="195" t="s">
        <v>25</v>
      </c>
      <c r="H72" s="195"/>
      <c r="I72" s="196"/>
      <c r="J72" s="7"/>
      <c r="K72" s="35"/>
      <c r="L72" s="35"/>
      <c r="M72" s="35"/>
      <c r="N72" s="36"/>
    </row>
    <row r="73" spans="1:14" x14ac:dyDescent="0.35">
      <c r="A73" s="193"/>
      <c r="B73" s="194"/>
      <c r="C73" s="64"/>
      <c r="D73" s="122"/>
      <c r="E73" s="123"/>
      <c r="F73" s="124"/>
      <c r="G73" s="195" t="s">
        <v>34</v>
      </c>
      <c r="H73" s="195"/>
      <c r="I73" s="196"/>
      <c r="J73" s="48" t="str">
        <f>IF(AND(J71&lt;&gt;"",J71&gt;0.05,J72&gt;0.05),"Yes","No")</f>
        <v>No</v>
      </c>
      <c r="K73" s="100" t="str">
        <f>IF(J73="Yes", "Treatment technique violation, call DWP for guidance.","")</f>
        <v/>
      </c>
      <c r="L73" s="100"/>
      <c r="M73" s="100"/>
      <c r="N73" s="101"/>
    </row>
    <row r="74" spans="1:14" x14ac:dyDescent="0.35">
      <c r="A74" s="66" t="s">
        <v>85</v>
      </c>
      <c r="B74" s="67"/>
      <c r="C74" s="67"/>
      <c r="D74" s="67"/>
      <c r="E74" s="67"/>
      <c r="F74" s="67"/>
      <c r="G74" s="67"/>
      <c r="H74" s="67"/>
      <c r="I74" s="67"/>
      <c r="J74" s="67"/>
      <c r="K74" s="100"/>
      <c r="L74" s="100"/>
      <c r="M74" s="100"/>
      <c r="N74" s="101"/>
    </row>
    <row r="75" spans="1:14" x14ac:dyDescent="0.35">
      <c r="A75" s="189" t="s">
        <v>87</v>
      </c>
      <c r="B75" s="190"/>
      <c r="C75" s="190"/>
      <c r="D75" s="190"/>
      <c r="E75" s="190"/>
      <c r="F75" s="190"/>
      <c r="G75" s="190"/>
      <c r="H75" s="190"/>
      <c r="I75" s="190"/>
      <c r="J75" s="190"/>
      <c r="K75" s="190"/>
      <c r="L75" s="35"/>
      <c r="M75" s="35"/>
      <c r="N75" s="36"/>
    </row>
    <row r="76" spans="1:14" ht="15" thickBot="1" x14ac:dyDescent="0.4">
      <c r="A76" s="68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70"/>
      <c r="M76" s="70"/>
      <c r="N76" s="71"/>
    </row>
    <row r="77" spans="1:14" ht="16" x14ac:dyDescent="0.4">
      <c r="A77" s="142" t="s">
        <v>30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4"/>
    </row>
    <row r="78" spans="1:14" ht="15" thickBot="1" x14ac:dyDescent="0.4">
      <c r="A78" s="179" t="s">
        <v>53</v>
      </c>
      <c r="B78" s="180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1"/>
    </row>
    <row r="79" spans="1:14" ht="15" thickBot="1" x14ac:dyDescent="0.4"/>
    <row r="80" spans="1:14" x14ac:dyDescent="0.35">
      <c r="A80" s="145" t="s">
        <v>35</v>
      </c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7"/>
    </row>
    <row r="81" spans="1:21" x14ac:dyDescent="0.35">
      <c r="A81" s="148"/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50"/>
    </row>
    <row r="82" spans="1:21" x14ac:dyDescent="0.35">
      <c r="A82" s="197" t="s">
        <v>51</v>
      </c>
      <c r="B82" s="386"/>
      <c r="C82" s="386"/>
      <c r="D82" s="386"/>
      <c r="E82" s="386"/>
      <c r="F82" s="386"/>
      <c r="G82" s="386"/>
      <c r="H82" s="386"/>
      <c r="I82" s="386"/>
      <c r="J82" s="386"/>
      <c r="K82" s="386"/>
      <c r="L82" s="386"/>
      <c r="M82" s="386"/>
      <c r="N82" s="387"/>
    </row>
    <row r="83" spans="1:21" x14ac:dyDescent="0.35">
      <c r="A83" s="388"/>
      <c r="B83" s="386"/>
      <c r="C83" s="386"/>
      <c r="D83" s="386"/>
      <c r="E83" s="386"/>
      <c r="F83" s="386"/>
      <c r="G83" s="386"/>
      <c r="H83" s="386"/>
      <c r="I83" s="386"/>
      <c r="J83" s="386"/>
      <c r="K83" s="386"/>
      <c r="L83" s="386"/>
      <c r="M83" s="386"/>
      <c r="N83" s="387"/>
    </row>
    <row r="84" spans="1:21" x14ac:dyDescent="0.35">
      <c r="A84" s="34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6"/>
    </row>
    <row r="85" spans="1:21" x14ac:dyDescent="0.35">
      <c r="A85" s="157" t="s">
        <v>73</v>
      </c>
      <c r="B85" s="158"/>
      <c r="C85" s="158"/>
      <c r="D85" s="158"/>
      <c r="E85" s="159"/>
      <c r="F85" s="154"/>
      <c r="G85" s="155"/>
      <c r="H85" s="156"/>
      <c r="I85" s="163" t="str">
        <f>IF(F85="Continuously (inline meter)","Call DWP if continuous monitoring equipment malfunctions.","")</f>
        <v/>
      </c>
      <c r="J85" s="164"/>
      <c r="K85" s="164"/>
      <c r="L85" s="164"/>
      <c r="M85" s="164"/>
      <c r="N85" s="165"/>
      <c r="Q85" s="21"/>
      <c r="R85" s="21"/>
      <c r="S85" s="21"/>
      <c r="T85" s="21"/>
      <c r="U85" s="21"/>
    </row>
    <row r="86" spans="1:21" x14ac:dyDescent="0.35">
      <c r="A86" s="140" t="s">
        <v>74</v>
      </c>
      <c r="B86" s="141"/>
      <c r="C86" s="141"/>
      <c r="D86" s="141"/>
      <c r="E86" s="141"/>
      <c r="F86" s="15"/>
      <c r="G86" s="152" t="str">
        <f>IF(F86&gt;5.49,"Treatment technique violation, call the DWP ASAP (required within 24 hours) for guidance. Must report all results that exceed 5 NTU as well as 1 NTU in the table below.","")</f>
        <v/>
      </c>
      <c r="H86" s="152"/>
      <c r="I86" s="152"/>
      <c r="J86" s="152"/>
      <c r="K86" s="152"/>
      <c r="L86" s="152"/>
      <c r="M86" s="152"/>
      <c r="N86" s="153"/>
    </row>
    <row r="87" spans="1:21" x14ac:dyDescent="0.35">
      <c r="A87" s="140" t="s">
        <v>75</v>
      </c>
      <c r="B87" s="141"/>
      <c r="C87" s="141"/>
      <c r="D87" s="141"/>
      <c r="E87" s="141"/>
      <c r="F87" s="8"/>
      <c r="G87" s="152"/>
      <c r="H87" s="152"/>
      <c r="I87" s="152"/>
      <c r="J87" s="152"/>
      <c r="K87" s="152"/>
      <c r="L87" s="152"/>
      <c r="M87" s="152"/>
      <c r="N87" s="153"/>
    </row>
    <row r="88" spans="1:21" x14ac:dyDescent="0.35">
      <c r="A88" s="140" t="s">
        <v>76</v>
      </c>
      <c r="B88" s="141"/>
      <c r="C88" s="141"/>
      <c r="D88" s="141"/>
      <c r="E88" s="141"/>
      <c r="F88" s="8"/>
      <c r="G88" s="396" t="str">
        <f>IF(F86&gt;1.49,"Please record turbidity readings over 1 NTU below.","")</f>
        <v/>
      </c>
      <c r="H88" s="168"/>
      <c r="I88" s="168"/>
      <c r="J88" s="168"/>
      <c r="K88" s="168"/>
      <c r="L88" s="168"/>
      <c r="M88" s="168"/>
      <c r="N88" s="397"/>
    </row>
    <row r="89" spans="1:21" x14ac:dyDescent="0.35">
      <c r="A89" s="140" t="s">
        <v>20</v>
      </c>
      <c r="B89" s="141"/>
      <c r="C89" s="141"/>
      <c r="D89" s="141"/>
      <c r="E89" s="141"/>
      <c r="F89" s="74" t="str">
        <f>IF(OR(F87=0,ISBLANK(F88)),"",(F88/F87))</f>
        <v/>
      </c>
      <c r="G89" s="100" t="str">
        <f>IF(F89&lt;0.95,"Treatment technique violation. Turbidity must be under 1 NTU for at least 95% of readings. Report readings over 1 NTU below.","")</f>
        <v/>
      </c>
      <c r="H89" s="100"/>
      <c r="I89" s="100"/>
      <c r="J89" s="100"/>
      <c r="K89" s="100"/>
      <c r="L89" s="100"/>
      <c r="M89" s="100"/>
      <c r="N89" s="101"/>
    </row>
    <row r="90" spans="1:21" x14ac:dyDescent="0.35">
      <c r="A90" s="72"/>
      <c r="B90" s="73"/>
      <c r="C90" s="73"/>
      <c r="D90" s="73"/>
      <c r="E90" s="73"/>
      <c r="F90" s="73"/>
      <c r="G90" s="102"/>
      <c r="H90" s="102"/>
      <c r="I90" s="102"/>
      <c r="J90" s="102"/>
      <c r="K90" s="102"/>
      <c r="L90" s="102"/>
      <c r="M90" s="102"/>
      <c r="N90" s="103"/>
    </row>
    <row r="91" spans="1:21" x14ac:dyDescent="0.35">
      <c r="A91" s="128" t="s">
        <v>48</v>
      </c>
      <c r="B91" s="129"/>
      <c r="C91" s="129"/>
      <c r="D91" s="129"/>
      <c r="E91" s="130"/>
      <c r="F91" s="134" t="s">
        <v>49</v>
      </c>
      <c r="G91" s="129"/>
      <c r="H91" s="129"/>
      <c r="I91" s="129"/>
      <c r="J91" s="135"/>
      <c r="K91" s="394" t="s">
        <v>36</v>
      </c>
      <c r="L91" s="394"/>
      <c r="M91" s="394"/>
      <c r="N91" s="395"/>
    </row>
    <row r="92" spans="1:21" x14ac:dyDescent="0.35">
      <c r="A92" s="131"/>
      <c r="B92" s="132"/>
      <c r="C92" s="132"/>
      <c r="D92" s="132"/>
      <c r="E92" s="133"/>
      <c r="F92" s="136"/>
      <c r="G92" s="132"/>
      <c r="H92" s="132"/>
      <c r="I92" s="132"/>
      <c r="J92" s="137"/>
      <c r="K92" s="394"/>
      <c r="L92" s="394"/>
      <c r="M92" s="394"/>
      <c r="N92" s="395"/>
    </row>
    <row r="93" spans="1:21" x14ac:dyDescent="0.35">
      <c r="A93" s="98" t="s">
        <v>8</v>
      </c>
      <c r="B93" s="99"/>
      <c r="C93" s="46" t="s">
        <v>11</v>
      </c>
      <c r="D93" s="138" t="s">
        <v>21</v>
      </c>
      <c r="E93" s="151"/>
      <c r="F93" s="166" t="s">
        <v>8</v>
      </c>
      <c r="G93" s="139"/>
      <c r="H93" s="75" t="s">
        <v>11</v>
      </c>
      <c r="I93" s="138" t="s">
        <v>21</v>
      </c>
      <c r="J93" s="139"/>
      <c r="K93" s="394"/>
      <c r="L93" s="394"/>
      <c r="M93" s="394"/>
      <c r="N93" s="395"/>
    </row>
    <row r="94" spans="1:21" x14ac:dyDescent="0.35">
      <c r="A94" s="371"/>
      <c r="B94" s="372"/>
      <c r="C94" s="9"/>
      <c r="D94" s="373"/>
      <c r="E94" s="374"/>
      <c r="F94" s="392"/>
      <c r="G94" s="393"/>
      <c r="H94" s="10"/>
      <c r="I94" s="373"/>
      <c r="J94" s="391"/>
      <c r="K94" s="394"/>
      <c r="L94" s="394"/>
      <c r="M94" s="394"/>
      <c r="N94" s="395"/>
    </row>
    <row r="95" spans="1:21" x14ac:dyDescent="0.35">
      <c r="A95" s="371"/>
      <c r="B95" s="372"/>
      <c r="C95" s="9"/>
      <c r="D95" s="373"/>
      <c r="E95" s="374"/>
      <c r="F95" s="392"/>
      <c r="G95" s="393"/>
      <c r="H95" s="10"/>
      <c r="I95" s="373"/>
      <c r="J95" s="391"/>
      <c r="K95" s="394"/>
      <c r="L95" s="394"/>
      <c r="M95" s="394"/>
      <c r="N95" s="395"/>
    </row>
    <row r="96" spans="1:21" x14ac:dyDescent="0.35">
      <c r="A96" s="371"/>
      <c r="B96" s="372"/>
      <c r="C96" s="11"/>
      <c r="D96" s="373"/>
      <c r="E96" s="374"/>
      <c r="F96" s="392"/>
      <c r="G96" s="393"/>
      <c r="H96" s="10"/>
      <c r="I96" s="373"/>
      <c r="J96" s="391"/>
      <c r="K96" s="394"/>
      <c r="L96" s="394"/>
      <c r="M96" s="394"/>
      <c r="N96" s="395"/>
    </row>
    <row r="97" spans="1:14" x14ac:dyDescent="0.35">
      <c r="A97" s="371"/>
      <c r="B97" s="372"/>
      <c r="C97" s="9"/>
      <c r="D97" s="373"/>
      <c r="E97" s="374"/>
      <c r="F97" s="392"/>
      <c r="G97" s="393"/>
      <c r="H97" s="10"/>
      <c r="I97" s="373"/>
      <c r="J97" s="391"/>
      <c r="K97" s="394"/>
      <c r="L97" s="394"/>
      <c r="M97" s="394"/>
      <c r="N97" s="395"/>
    </row>
    <row r="98" spans="1:14" x14ac:dyDescent="0.35">
      <c r="A98" s="45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8"/>
    </row>
    <row r="99" spans="1:14" x14ac:dyDescent="0.35">
      <c r="A99" s="388" t="s">
        <v>102</v>
      </c>
      <c r="B99" s="386"/>
      <c r="C99" s="386"/>
      <c r="D99" s="386"/>
      <c r="E99" s="386"/>
      <c r="F99" s="386"/>
      <c r="G99" s="386"/>
      <c r="H99" s="386"/>
      <c r="I99" s="386"/>
      <c r="J99" s="386"/>
      <c r="K99" s="386"/>
      <c r="L99" s="386"/>
      <c r="M99" s="386"/>
      <c r="N99" s="387"/>
    </row>
    <row r="100" spans="1:14" ht="14.5" customHeight="1" x14ac:dyDescent="0.35">
      <c r="A100" s="197" t="s">
        <v>103</v>
      </c>
      <c r="B100" s="198"/>
      <c r="C100" s="198"/>
      <c r="D100" s="198"/>
      <c r="E100" s="198"/>
      <c r="F100" s="198"/>
      <c r="G100" s="198"/>
      <c r="H100" s="198"/>
      <c r="I100" s="198"/>
      <c r="J100" s="198"/>
      <c r="K100" s="198"/>
      <c r="L100" s="198"/>
      <c r="M100" s="198"/>
      <c r="N100" s="199"/>
    </row>
    <row r="101" spans="1:14" x14ac:dyDescent="0.35">
      <c r="A101" s="197"/>
      <c r="B101" s="198"/>
      <c r="C101" s="198"/>
      <c r="D101" s="198"/>
      <c r="E101" s="198"/>
      <c r="F101" s="198"/>
      <c r="G101" s="198"/>
      <c r="H101" s="198"/>
      <c r="I101" s="198"/>
      <c r="J101" s="198"/>
      <c r="K101" s="198"/>
      <c r="L101" s="198"/>
      <c r="M101" s="198"/>
      <c r="N101" s="199"/>
    </row>
    <row r="102" spans="1:14" x14ac:dyDescent="0.35">
      <c r="A102" s="329" t="s">
        <v>101</v>
      </c>
      <c r="B102" s="330"/>
      <c r="C102" s="330"/>
      <c r="D102" s="330"/>
      <c r="E102" s="330"/>
      <c r="F102" s="330"/>
      <c r="G102" s="331"/>
      <c r="H102" s="332"/>
      <c r="I102" s="333"/>
      <c r="J102" s="76" t="s">
        <v>12</v>
      </c>
      <c r="K102" s="389"/>
      <c r="L102" s="389"/>
      <c r="M102" s="389"/>
      <c r="N102" s="390"/>
    </row>
    <row r="103" spans="1:14" x14ac:dyDescent="0.35">
      <c r="A103" s="329" t="s">
        <v>100</v>
      </c>
      <c r="B103" s="330"/>
      <c r="C103" s="330"/>
      <c r="D103" s="330"/>
      <c r="E103" s="330"/>
      <c r="F103" s="330"/>
      <c r="G103" s="331"/>
      <c r="H103" s="327"/>
      <c r="I103" s="328"/>
      <c r="J103" s="76" t="s">
        <v>12</v>
      </c>
      <c r="K103" s="389"/>
      <c r="L103" s="389"/>
      <c r="M103" s="389"/>
      <c r="N103" s="390"/>
    </row>
    <row r="104" spans="1:14" ht="15" thickBot="1" x14ac:dyDescent="0.4">
      <c r="A104" s="77"/>
      <c r="B104" s="53"/>
      <c r="C104" s="53"/>
      <c r="D104" s="53"/>
      <c r="E104" s="53"/>
      <c r="F104" s="53"/>
      <c r="G104" s="53"/>
      <c r="H104" s="53"/>
      <c r="I104" s="53"/>
      <c r="J104" s="53"/>
      <c r="K104" s="53"/>
      <c r="L104" s="53"/>
      <c r="M104" s="53"/>
      <c r="N104" s="54"/>
    </row>
    <row r="105" spans="1:14" ht="16" x14ac:dyDescent="0.4">
      <c r="A105" s="104" t="s">
        <v>10</v>
      </c>
      <c r="B105" s="105"/>
      <c r="C105" s="105"/>
      <c r="D105" s="105"/>
      <c r="E105" s="105"/>
      <c r="F105" s="105"/>
      <c r="G105" s="105"/>
      <c r="H105" s="105"/>
      <c r="I105" s="105"/>
      <c r="J105" s="105"/>
      <c r="K105" s="105"/>
      <c r="L105" s="105"/>
      <c r="M105" s="105"/>
      <c r="N105" s="106"/>
    </row>
    <row r="106" spans="1:14" x14ac:dyDescent="0.35">
      <c r="A106" s="167" t="s">
        <v>57</v>
      </c>
      <c r="B106" s="168"/>
      <c r="C106" s="168"/>
      <c r="D106" s="168"/>
      <c r="E106" s="168"/>
      <c r="F106" s="168"/>
      <c r="G106" s="168"/>
      <c r="H106" s="168"/>
      <c r="I106" s="168"/>
      <c r="J106" s="168"/>
      <c r="K106" s="168"/>
      <c r="L106" s="168"/>
      <c r="M106" s="168"/>
      <c r="N106" s="169"/>
    </row>
    <row r="107" spans="1:14" ht="15" thickBot="1" x14ac:dyDescent="0.4">
      <c r="A107" s="107" t="s">
        <v>93</v>
      </c>
      <c r="B107" s="108"/>
      <c r="C107" s="108"/>
      <c r="D107" s="108"/>
      <c r="E107" s="108"/>
      <c r="F107" s="108"/>
      <c r="G107" s="108"/>
      <c r="H107" s="108"/>
      <c r="I107" s="108"/>
      <c r="J107" s="108"/>
      <c r="K107" s="108"/>
      <c r="L107" s="108"/>
      <c r="M107" s="108"/>
      <c r="N107" s="109"/>
    </row>
    <row r="108" spans="1:14" ht="16" x14ac:dyDescent="0.4">
      <c r="A108" s="324" t="s">
        <v>30</v>
      </c>
      <c r="B108" s="325"/>
      <c r="C108" s="325"/>
      <c r="D108" s="325"/>
      <c r="E108" s="325"/>
      <c r="F108" s="325"/>
      <c r="G108" s="325"/>
      <c r="H108" s="325"/>
      <c r="I108" s="325"/>
      <c r="J108" s="325"/>
      <c r="K108" s="325"/>
      <c r="L108" s="325"/>
      <c r="M108" s="325"/>
      <c r="N108" s="326"/>
    </row>
    <row r="109" spans="1:14" x14ac:dyDescent="0.35">
      <c r="A109" s="340" t="s">
        <v>55</v>
      </c>
      <c r="B109" s="341"/>
      <c r="C109" s="341"/>
      <c r="D109" s="341"/>
      <c r="E109" s="341"/>
      <c r="F109" s="341"/>
      <c r="G109" s="341"/>
      <c r="H109" s="341"/>
      <c r="I109" s="341"/>
      <c r="J109" s="341"/>
      <c r="K109" s="341"/>
      <c r="L109" s="341"/>
      <c r="M109" s="341"/>
      <c r="N109" s="342"/>
    </row>
    <row r="110" spans="1:14" x14ac:dyDescent="0.35">
      <c r="A110" s="340" t="s">
        <v>54</v>
      </c>
      <c r="B110" s="341"/>
      <c r="C110" s="341"/>
      <c r="D110" s="341"/>
      <c r="E110" s="341"/>
      <c r="F110" s="341"/>
      <c r="G110" s="341"/>
      <c r="H110" s="341"/>
      <c r="I110" s="341"/>
      <c r="J110" s="341"/>
      <c r="K110" s="341"/>
      <c r="L110" s="341"/>
      <c r="M110" s="341"/>
      <c r="N110" s="342"/>
    </row>
    <row r="111" spans="1:14" ht="15" thickBot="1" x14ac:dyDescent="0.4">
      <c r="A111" s="337" t="s">
        <v>77</v>
      </c>
      <c r="B111" s="338"/>
      <c r="C111" s="338"/>
      <c r="D111" s="338"/>
      <c r="E111" s="338"/>
      <c r="F111" s="338"/>
      <c r="G111" s="338"/>
      <c r="H111" s="338"/>
      <c r="I111" s="338"/>
      <c r="J111" s="338"/>
      <c r="K111" s="338"/>
      <c r="L111" s="338"/>
      <c r="M111" s="338"/>
      <c r="N111" s="339"/>
    </row>
    <row r="112" spans="1:14" ht="15" thickBot="1" x14ac:dyDescent="0.4"/>
    <row r="113" spans="1:16" x14ac:dyDescent="0.35">
      <c r="A113" s="145" t="s">
        <v>60</v>
      </c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7"/>
    </row>
    <row r="114" spans="1:16" x14ac:dyDescent="0.35">
      <c r="A114" s="200"/>
      <c r="B114" s="201"/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345"/>
    </row>
    <row r="115" spans="1:16" x14ac:dyDescent="0.35">
      <c r="A115" s="346" t="s">
        <v>61</v>
      </c>
      <c r="B115" s="347"/>
      <c r="C115" s="347"/>
      <c r="D115" s="347"/>
      <c r="E115" s="347"/>
      <c r="F115" s="347"/>
      <c r="G115" s="347"/>
      <c r="H115" s="347"/>
      <c r="I115" s="347"/>
      <c r="J115" s="347"/>
      <c r="K115" s="347"/>
      <c r="L115" s="347"/>
      <c r="M115" s="347"/>
      <c r="N115" s="348"/>
    </row>
    <row r="116" spans="1:16" x14ac:dyDescent="0.35">
      <c r="A116" s="343" t="s">
        <v>58</v>
      </c>
      <c r="B116" s="344"/>
      <c r="C116" s="344"/>
      <c r="D116" s="5"/>
      <c r="E116" s="334" t="s">
        <v>29</v>
      </c>
      <c r="F116" s="335"/>
      <c r="G116" s="335"/>
      <c r="H116" s="335"/>
      <c r="I116" s="335"/>
      <c r="J116" s="335"/>
      <c r="K116" s="335"/>
      <c r="L116" s="335"/>
      <c r="M116" s="335"/>
      <c r="N116" s="336"/>
    </row>
    <row r="117" spans="1:16" x14ac:dyDescent="0.35">
      <c r="A117" s="343" t="s">
        <v>59</v>
      </c>
      <c r="B117" s="344"/>
      <c r="C117" s="344"/>
      <c r="D117" s="5"/>
      <c r="E117" s="334" t="s">
        <v>69</v>
      </c>
      <c r="F117" s="335"/>
      <c r="G117" s="335"/>
      <c r="H117" s="335"/>
      <c r="I117" s="335"/>
      <c r="J117" s="335"/>
      <c r="K117" s="335"/>
      <c r="L117" s="335"/>
      <c r="M117" s="335"/>
      <c r="N117" s="336"/>
      <c r="P117" s="22"/>
    </row>
    <row r="118" spans="1:16" x14ac:dyDescent="0.35">
      <c r="A118" s="343" t="s">
        <v>28</v>
      </c>
      <c r="B118" s="344"/>
      <c r="C118" s="344"/>
      <c r="D118" s="5"/>
      <c r="E118" s="334"/>
      <c r="F118" s="335"/>
      <c r="G118" s="335"/>
      <c r="H118" s="335"/>
      <c r="I118" s="335"/>
      <c r="J118" s="335"/>
      <c r="K118" s="335"/>
      <c r="L118" s="335"/>
      <c r="M118" s="335"/>
      <c r="N118" s="336"/>
    </row>
    <row r="119" spans="1:16" ht="14.5" customHeight="1" x14ac:dyDescent="0.35">
      <c r="A119" s="349" t="s">
        <v>32</v>
      </c>
      <c r="B119" s="350"/>
      <c r="C119" s="350"/>
      <c r="D119" s="351"/>
      <c r="E119" s="359" t="s">
        <v>106</v>
      </c>
      <c r="F119" s="360"/>
      <c r="G119" s="360"/>
      <c r="H119" s="360"/>
      <c r="I119" s="360"/>
      <c r="J119" s="360"/>
      <c r="K119" s="360"/>
      <c r="L119" s="360"/>
      <c r="M119" s="360"/>
      <c r="N119" s="361"/>
    </row>
    <row r="120" spans="1:16" ht="14.5" customHeight="1" x14ac:dyDescent="0.35">
      <c r="A120" s="349"/>
      <c r="B120" s="350"/>
      <c r="C120" s="350"/>
      <c r="D120" s="351"/>
      <c r="E120" s="359"/>
      <c r="F120" s="360"/>
      <c r="G120" s="360"/>
      <c r="H120" s="360"/>
      <c r="I120" s="360"/>
      <c r="J120" s="360"/>
      <c r="K120" s="360"/>
      <c r="L120" s="360"/>
      <c r="M120" s="360"/>
      <c r="N120" s="361"/>
    </row>
    <row r="121" spans="1:16" ht="14.5" customHeight="1" x14ac:dyDescent="0.35">
      <c r="A121" s="355" t="s">
        <v>42</v>
      </c>
      <c r="B121" s="356"/>
      <c r="C121" s="356"/>
      <c r="D121" s="366">
        <f>(3-D119)</f>
        <v>3</v>
      </c>
      <c r="E121" s="359" t="s">
        <v>41</v>
      </c>
      <c r="F121" s="360"/>
      <c r="G121" s="360"/>
      <c r="H121" s="360"/>
      <c r="I121" s="360"/>
      <c r="J121" s="360"/>
      <c r="K121" s="360"/>
      <c r="L121" s="360"/>
      <c r="M121" s="360"/>
      <c r="N121" s="361"/>
    </row>
    <row r="122" spans="1:16" x14ac:dyDescent="0.35">
      <c r="A122" s="355"/>
      <c r="B122" s="356"/>
      <c r="C122" s="356"/>
      <c r="D122" s="366"/>
      <c r="E122" s="359"/>
      <c r="F122" s="360"/>
      <c r="G122" s="360"/>
      <c r="H122" s="360"/>
      <c r="I122" s="360"/>
      <c r="J122" s="360"/>
      <c r="K122" s="360"/>
      <c r="L122" s="360"/>
      <c r="M122" s="360"/>
      <c r="N122" s="361"/>
    </row>
    <row r="123" spans="1:16" x14ac:dyDescent="0.35">
      <c r="A123" s="78"/>
      <c r="B123" s="79"/>
      <c r="C123" s="79"/>
      <c r="D123" s="80"/>
      <c r="E123" s="21"/>
      <c r="F123" s="21"/>
      <c r="G123" s="21"/>
      <c r="H123" s="21"/>
      <c r="I123" s="21"/>
      <c r="J123" s="67"/>
      <c r="K123" s="67"/>
      <c r="L123" s="67"/>
      <c r="M123" s="67"/>
      <c r="N123" s="36"/>
    </row>
    <row r="124" spans="1:16" ht="14.5" customHeight="1" x14ac:dyDescent="0.35">
      <c r="A124" s="352" t="s">
        <v>67</v>
      </c>
      <c r="B124" s="353"/>
      <c r="C124" s="353"/>
      <c r="D124" s="353"/>
      <c r="E124" s="353"/>
      <c r="F124" s="354"/>
      <c r="G124" s="362" t="s">
        <v>66</v>
      </c>
      <c r="H124" s="362"/>
      <c r="I124" s="362" t="s">
        <v>31</v>
      </c>
      <c r="J124" s="362"/>
      <c r="K124" s="67"/>
      <c r="L124" s="67"/>
      <c r="M124" s="67"/>
      <c r="N124" s="36"/>
    </row>
    <row r="125" spans="1:16" x14ac:dyDescent="0.35">
      <c r="A125" s="352"/>
      <c r="B125" s="353"/>
      <c r="C125" s="353"/>
      <c r="D125" s="353"/>
      <c r="E125" s="353"/>
      <c r="F125" s="354"/>
      <c r="G125" s="171">
        <v>32</v>
      </c>
      <c r="H125" s="171"/>
      <c r="I125" s="367">
        <f>(G125-32)*(5/9)</f>
        <v>0</v>
      </c>
      <c r="J125" s="367"/>
      <c r="K125" s="67"/>
      <c r="L125" s="67"/>
      <c r="M125" s="67"/>
      <c r="N125" s="36"/>
    </row>
    <row r="126" spans="1:16" x14ac:dyDescent="0.35">
      <c r="A126" s="81"/>
      <c r="B126" s="82"/>
      <c r="C126" s="82"/>
      <c r="D126" s="82"/>
      <c r="E126" s="82"/>
      <c r="F126" s="82"/>
      <c r="G126" s="61"/>
      <c r="H126" s="61"/>
      <c r="I126" s="83"/>
      <c r="J126" s="83"/>
      <c r="K126" s="67"/>
      <c r="L126" s="67"/>
      <c r="M126" s="67"/>
      <c r="N126" s="36"/>
    </row>
    <row r="127" spans="1:16" x14ac:dyDescent="0.35">
      <c r="A127" s="363" t="s">
        <v>33</v>
      </c>
      <c r="B127" s="364"/>
      <c r="C127" s="364"/>
      <c r="D127" s="364"/>
      <c r="E127" s="364"/>
      <c r="F127" s="364"/>
      <c r="G127" s="364"/>
      <c r="H127" s="364"/>
      <c r="I127" s="364"/>
      <c r="J127" s="364"/>
      <c r="K127" s="364"/>
      <c r="L127" s="364"/>
      <c r="M127" s="364"/>
      <c r="N127" s="365"/>
    </row>
    <row r="128" spans="1:16" ht="14.5" customHeight="1" x14ac:dyDescent="0.35">
      <c r="A128" s="160" t="s">
        <v>27</v>
      </c>
      <c r="B128" s="318" t="s">
        <v>94</v>
      </c>
      <c r="C128" s="318" t="s">
        <v>97</v>
      </c>
      <c r="D128" s="318" t="s">
        <v>95</v>
      </c>
      <c r="E128" s="125" t="s">
        <v>96</v>
      </c>
      <c r="F128" s="125" t="s">
        <v>40</v>
      </c>
      <c r="G128" s="317" t="s">
        <v>90</v>
      </c>
      <c r="H128" s="317" t="s">
        <v>91</v>
      </c>
      <c r="I128" s="317" t="s">
        <v>39</v>
      </c>
      <c r="J128" s="317"/>
      <c r="K128" s="317" t="s">
        <v>37</v>
      </c>
      <c r="L128" s="317"/>
      <c r="M128" s="357" t="s">
        <v>38</v>
      </c>
      <c r="N128" s="358"/>
    </row>
    <row r="129" spans="1:22" x14ac:dyDescent="0.35">
      <c r="A129" s="161"/>
      <c r="B129" s="319"/>
      <c r="C129" s="319"/>
      <c r="D129" s="319"/>
      <c r="E129" s="126"/>
      <c r="F129" s="126"/>
      <c r="G129" s="317"/>
      <c r="H129" s="317"/>
      <c r="I129" s="317"/>
      <c r="J129" s="317"/>
      <c r="K129" s="317"/>
      <c r="L129" s="317"/>
      <c r="M129" s="357"/>
      <c r="N129" s="358"/>
    </row>
    <row r="130" spans="1:22" ht="29.15" customHeight="1" x14ac:dyDescent="0.35">
      <c r="A130" s="162"/>
      <c r="B130" s="320"/>
      <c r="C130" s="320"/>
      <c r="D130" s="320"/>
      <c r="E130" s="127"/>
      <c r="F130" s="127"/>
      <c r="G130" s="317"/>
      <c r="H130" s="317"/>
      <c r="I130" s="317"/>
      <c r="J130" s="317"/>
      <c r="K130" s="317"/>
      <c r="L130" s="317"/>
      <c r="M130" s="357"/>
      <c r="N130" s="358"/>
    </row>
    <row r="131" spans="1:22" x14ac:dyDescent="0.35">
      <c r="A131" s="84">
        <v>1</v>
      </c>
      <c r="B131" s="1"/>
      <c r="C131" s="2"/>
      <c r="D131" s="3"/>
      <c r="E131" s="12"/>
      <c r="F131" s="86" t="str">
        <f>IF(OR(D$117=0,D$118=0,B131=0,C131=0,D131=0,E131=0),"",(D131*($D$117/E131)*$D$118))</f>
        <v/>
      </c>
      <c r="G131" s="87" t="str">
        <f>IF(OR(B131=0,C131=0,D131=0),"",IF(B131&lt;12.5,(0.353*D$121)*(12.006+(EXP((2.46-(0.073*B131)+(0.125*D131)+(0.389*C131))))),(0.361*D$121)*(-2.261+(EXP((2.69-(0.065*B131)+(0.111*D131)+(0.361*C131)))))))</f>
        <v/>
      </c>
      <c r="H131" s="88" t="str">
        <f>IF(OR(D$117=0,D$118=0,D131=0,B131=0,C131=0,E131=0),"",F131/G131)</f>
        <v/>
      </c>
      <c r="I131" s="114" t="str">
        <f>IF(OR(D$117=0,D$118=0,D131=0,B131=0,C131=0,E131=0,H131=0),"",H131*$D$121)</f>
        <v/>
      </c>
      <c r="J131" s="115"/>
      <c r="K131" s="113" t="str">
        <f>IF(OR(D$117=0,D$118=0,D131=0,B131=0,C131=0,E131=0,H131=0),"",I131+D$119)</f>
        <v/>
      </c>
      <c r="L131" s="113"/>
      <c r="M131" s="96" t="str">
        <f>IF(OR(D$117=0,D$118=0,D131=0,B131=0,C131=0,E131=0,H131=0),"",IF(K131&gt;=3,"Yes","No"))</f>
        <v/>
      </c>
      <c r="N131" s="97"/>
      <c r="O131" s="18" t="str">
        <f>IF(COUNTIF(M131,"*No*"),"Make adjustment to treatment to ensure CT is met.","")</f>
        <v/>
      </c>
    </row>
    <row r="132" spans="1:22" x14ac:dyDescent="0.35">
      <c r="A132" s="84">
        <v>2</v>
      </c>
      <c r="B132" s="1"/>
      <c r="C132" s="2"/>
      <c r="D132" s="3"/>
      <c r="E132" s="12"/>
      <c r="F132" s="86" t="str">
        <f t="shared" ref="F132:F161" si="0">IF(OR(D$117=0,D$118=0,B132=0,C132=0,D132=0,E132=0),"",(D132*($D$117/E132)*$D$118))</f>
        <v/>
      </c>
      <c r="G132" s="87" t="str">
        <f t="shared" ref="G132:G161" si="1">IF(OR(B132=0,C132=0,D132=0),"",IF(B132&lt;12.5,(0.353*D$121)*(12.006+(EXP((2.46-(0.073*B132)+(0.125*D132)+(0.389*C132))))),(0.361*D$121)*(-2.261+(EXP((2.69-(0.065*B132)+(0.111*D132)+(0.361*C132)))))))</f>
        <v/>
      </c>
      <c r="H132" s="88" t="str">
        <f t="shared" ref="H132:H161" si="2">IF(OR(D$117=0,D$118=0,D132=0,B132=0,C132=0,E132=0),"",F132/G132)</f>
        <v/>
      </c>
      <c r="I132" s="114" t="str">
        <f t="shared" ref="I132:I161" si="3">IF(OR(D$117=0,D$118=0,D132=0,B132=0,C132=0,E132=0,H132=0),"",H132*$D$121)</f>
        <v/>
      </c>
      <c r="J132" s="115"/>
      <c r="K132" s="113" t="str">
        <f t="shared" ref="K132:K161" si="4">IF(OR(D$117=0,D$118=0,D132=0,B132=0,C132=0,E132=0,H132=0),"",I132+D$119)</f>
        <v/>
      </c>
      <c r="L132" s="113"/>
      <c r="M132" s="96" t="str">
        <f t="shared" ref="M132:M161" si="5">IF(OR(D$117=0,D$118=0,D132=0,B132=0,C132=0,E132=0,H132=0),"",IF(K132&gt;=3,"Yes","No"))</f>
        <v/>
      </c>
      <c r="N132" s="97"/>
      <c r="O132" s="18" t="str">
        <f t="shared" ref="O132:O161" si="6">IF(COUNTIF(M132,"*No*"),"Make adjustment to treatment to ensure CT is met.","")</f>
        <v/>
      </c>
    </row>
    <row r="133" spans="1:22" x14ac:dyDescent="0.35">
      <c r="A133" s="84">
        <v>3</v>
      </c>
      <c r="B133" s="1"/>
      <c r="C133" s="2"/>
      <c r="D133" s="3"/>
      <c r="E133" s="12"/>
      <c r="F133" s="86" t="str">
        <f t="shared" si="0"/>
        <v/>
      </c>
      <c r="G133" s="87" t="str">
        <f t="shared" si="1"/>
        <v/>
      </c>
      <c r="H133" s="88" t="str">
        <f t="shared" si="2"/>
        <v/>
      </c>
      <c r="I133" s="114" t="str">
        <f t="shared" si="3"/>
        <v/>
      </c>
      <c r="J133" s="115"/>
      <c r="K133" s="113" t="str">
        <f t="shared" si="4"/>
        <v/>
      </c>
      <c r="L133" s="113"/>
      <c r="M133" s="96" t="str">
        <f t="shared" si="5"/>
        <v/>
      </c>
      <c r="N133" s="97"/>
      <c r="O133" s="18" t="str">
        <f t="shared" si="6"/>
        <v/>
      </c>
    </row>
    <row r="134" spans="1:22" x14ac:dyDescent="0.35">
      <c r="A134" s="84">
        <v>4</v>
      </c>
      <c r="B134" s="1"/>
      <c r="C134" s="2"/>
      <c r="D134" s="3"/>
      <c r="E134" s="12"/>
      <c r="F134" s="86" t="str">
        <f t="shared" si="0"/>
        <v/>
      </c>
      <c r="G134" s="87" t="str">
        <f t="shared" si="1"/>
        <v/>
      </c>
      <c r="H134" s="88" t="str">
        <f t="shared" si="2"/>
        <v/>
      </c>
      <c r="I134" s="114" t="str">
        <f t="shared" si="3"/>
        <v/>
      </c>
      <c r="J134" s="115"/>
      <c r="K134" s="113" t="str">
        <f t="shared" si="4"/>
        <v/>
      </c>
      <c r="L134" s="113"/>
      <c r="M134" s="96" t="str">
        <f t="shared" si="5"/>
        <v/>
      </c>
      <c r="N134" s="97"/>
      <c r="O134" s="18" t="str">
        <f t="shared" si="6"/>
        <v/>
      </c>
    </row>
    <row r="135" spans="1:22" x14ac:dyDescent="0.35">
      <c r="A135" s="84">
        <v>5</v>
      </c>
      <c r="B135" s="1"/>
      <c r="C135" s="2"/>
      <c r="D135" s="3"/>
      <c r="E135" s="12"/>
      <c r="F135" s="86" t="str">
        <f t="shared" si="0"/>
        <v/>
      </c>
      <c r="G135" s="87" t="str">
        <f t="shared" si="1"/>
        <v/>
      </c>
      <c r="H135" s="88" t="str">
        <f t="shared" si="2"/>
        <v/>
      </c>
      <c r="I135" s="114" t="str">
        <f t="shared" si="3"/>
        <v/>
      </c>
      <c r="J135" s="115"/>
      <c r="K135" s="113" t="str">
        <f t="shared" si="4"/>
        <v/>
      </c>
      <c r="L135" s="113"/>
      <c r="M135" s="96" t="str">
        <f t="shared" si="5"/>
        <v/>
      </c>
      <c r="N135" s="97"/>
      <c r="O135" s="18" t="str">
        <f t="shared" si="6"/>
        <v/>
      </c>
    </row>
    <row r="136" spans="1:22" x14ac:dyDescent="0.35">
      <c r="A136" s="84">
        <v>6</v>
      </c>
      <c r="B136" s="1"/>
      <c r="C136" s="2"/>
      <c r="D136" s="3"/>
      <c r="E136" s="12"/>
      <c r="F136" s="86" t="str">
        <f t="shared" si="0"/>
        <v/>
      </c>
      <c r="G136" s="87" t="str">
        <f t="shared" si="1"/>
        <v/>
      </c>
      <c r="H136" s="88" t="str">
        <f t="shared" si="2"/>
        <v/>
      </c>
      <c r="I136" s="114" t="str">
        <f t="shared" si="3"/>
        <v/>
      </c>
      <c r="J136" s="115"/>
      <c r="K136" s="113" t="str">
        <f t="shared" si="4"/>
        <v/>
      </c>
      <c r="L136" s="113"/>
      <c r="M136" s="96" t="str">
        <f t="shared" si="5"/>
        <v/>
      </c>
      <c r="N136" s="97"/>
      <c r="O136" s="18" t="str">
        <f t="shared" si="6"/>
        <v/>
      </c>
      <c r="V136" s="19"/>
    </row>
    <row r="137" spans="1:22" x14ac:dyDescent="0.35">
      <c r="A137" s="84">
        <v>7</v>
      </c>
      <c r="B137" s="1"/>
      <c r="C137" s="2"/>
      <c r="D137" s="3"/>
      <c r="E137" s="12"/>
      <c r="F137" s="86" t="str">
        <f t="shared" si="0"/>
        <v/>
      </c>
      <c r="G137" s="87" t="str">
        <f t="shared" si="1"/>
        <v/>
      </c>
      <c r="H137" s="88" t="str">
        <f t="shared" si="2"/>
        <v/>
      </c>
      <c r="I137" s="114" t="str">
        <f t="shared" si="3"/>
        <v/>
      </c>
      <c r="J137" s="115"/>
      <c r="K137" s="113" t="str">
        <f t="shared" si="4"/>
        <v/>
      </c>
      <c r="L137" s="113"/>
      <c r="M137" s="96" t="str">
        <f t="shared" si="5"/>
        <v/>
      </c>
      <c r="N137" s="97"/>
      <c r="O137" s="18" t="str">
        <f t="shared" si="6"/>
        <v/>
      </c>
    </row>
    <row r="138" spans="1:22" x14ac:dyDescent="0.35">
      <c r="A138" s="84">
        <v>8</v>
      </c>
      <c r="B138" s="1"/>
      <c r="C138" s="2"/>
      <c r="D138" s="3"/>
      <c r="E138" s="12"/>
      <c r="F138" s="86" t="str">
        <f t="shared" si="0"/>
        <v/>
      </c>
      <c r="G138" s="87" t="str">
        <f t="shared" si="1"/>
        <v/>
      </c>
      <c r="H138" s="88" t="str">
        <f t="shared" si="2"/>
        <v/>
      </c>
      <c r="I138" s="114" t="str">
        <f t="shared" si="3"/>
        <v/>
      </c>
      <c r="J138" s="115"/>
      <c r="K138" s="113" t="str">
        <f t="shared" si="4"/>
        <v/>
      </c>
      <c r="L138" s="113"/>
      <c r="M138" s="96" t="str">
        <f t="shared" si="5"/>
        <v/>
      </c>
      <c r="N138" s="97"/>
      <c r="O138" s="18" t="str">
        <f t="shared" si="6"/>
        <v/>
      </c>
    </row>
    <row r="139" spans="1:22" x14ac:dyDescent="0.35">
      <c r="A139" s="84">
        <v>9</v>
      </c>
      <c r="B139" s="1"/>
      <c r="C139" s="2"/>
      <c r="D139" s="3"/>
      <c r="E139" s="12"/>
      <c r="F139" s="86" t="str">
        <f t="shared" si="0"/>
        <v/>
      </c>
      <c r="G139" s="87" t="str">
        <f t="shared" si="1"/>
        <v/>
      </c>
      <c r="H139" s="88" t="str">
        <f t="shared" si="2"/>
        <v/>
      </c>
      <c r="I139" s="114" t="str">
        <f t="shared" si="3"/>
        <v/>
      </c>
      <c r="J139" s="115"/>
      <c r="K139" s="113" t="str">
        <f t="shared" si="4"/>
        <v/>
      </c>
      <c r="L139" s="113"/>
      <c r="M139" s="96" t="str">
        <f t="shared" si="5"/>
        <v/>
      </c>
      <c r="N139" s="97"/>
      <c r="O139" s="18" t="str">
        <f t="shared" si="6"/>
        <v/>
      </c>
    </row>
    <row r="140" spans="1:22" x14ac:dyDescent="0.35">
      <c r="A140" s="84">
        <v>10</v>
      </c>
      <c r="B140" s="1"/>
      <c r="C140" s="2"/>
      <c r="D140" s="3"/>
      <c r="E140" s="12"/>
      <c r="F140" s="86" t="str">
        <f t="shared" si="0"/>
        <v/>
      </c>
      <c r="G140" s="87" t="str">
        <f t="shared" si="1"/>
        <v/>
      </c>
      <c r="H140" s="88" t="str">
        <f t="shared" si="2"/>
        <v/>
      </c>
      <c r="I140" s="114" t="str">
        <f t="shared" si="3"/>
        <v/>
      </c>
      <c r="J140" s="115"/>
      <c r="K140" s="113" t="str">
        <f t="shared" si="4"/>
        <v/>
      </c>
      <c r="L140" s="113"/>
      <c r="M140" s="96" t="str">
        <f t="shared" si="5"/>
        <v/>
      </c>
      <c r="N140" s="97"/>
      <c r="O140" s="18" t="str">
        <f t="shared" si="6"/>
        <v/>
      </c>
    </row>
    <row r="141" spans="1:22" x14ac:dyDescent="0.35">
      <c r="A141" s="84">
        <v>11</v>
      </c>
      <c r="B141" s="1"/>
      <c r="C141" s="2"/>
      <c r="D141" s="3"/>
      <c r="E141" s="12"/>
      <c r="F141" s="86" t="str">
        <f t="shared" si="0"/>
        <v/>
      </c>
      <c r="G141" s="87" t="str">
        <f t="shared" si="1"/>
        <v/>
      </c>
      <c r="H141" s="88" t="str">
        <f t="shared" si="2"/>
        <v/>
      </c>
      <c r="I141" s="114" t="str">
        <f t="shared" si="3"/>
        <v/>
      </c>
      <c r="J141" s="115"/>
      <c r="K141" s="113" t="str">
        <f t="shared" si="4"/>
        <v/>
      </c>
      <c r="L141" s="113"/>
      <c r="M141" s="96" t="str">
        <f t="shared" si="5"/>
        <v/>
      </c>
      <c r="N141" s="97"/>
      <c r="O141" s="18" t="str">
        <f t="shared" si="6"/>
        <v/>
      </c>
      <c r="Q141" s="20"/>
      <c r="R141" s="20"/>
      <c r="S141" s="20"/>
      <c r="T141" s="20"/>
      <c r="U141" s="20"/>
      <c r="V141" s="20"/>
    </row>
    <row r="142" spans="1:22" x14ac:dyDescent="0.35">
      <c r="A142" s="84">
        <v>12</v>
      </c>
      <c r="B142" s="1"/>
      <c r="C142" s="2"/>
      <c r="D142" s="3"/>
      <c r="E142" s="12"/>
      <c r="F142" s="86" t="str">
        <f t="shared" si="0"/>
        <v/>
      </c>
      <c r="G142" s="87" t="str">
        <f t="shared" si="1"/>
        <v/>
      </c>
      <c r="H142" s="88" t="str">
        <f t="shared" si="2"/>
        <v/>
      </c>
      <c r="I142" s="114" t="str">
        <f t="shared" si="3"/>
        <v/>
      </c>
      <c r="J142" s="115"/>
      <c r="K142" s="113" t="str">
        <f t="shared" si="4"/>
        <v/>
      </c>
      <c r="L142" s="113"/>
      <c r="M142" s="96" t="str">
        <f t="shared" si="5"/>
        <v/>
      </c>
      <c r="N142" s="97"/>
      <c r="O142" s="18" t="str">
        <f t="shared" si="6"/>
        <v/>
      </c>
      <c r="Q142" s="20"/>
      <c r="R142" s="20"/>
      <c r="S142" s="20"/>
      <c r="T142" s="20"/>
      <c r="U142" s="20"/>
      <c r="V142" s="20"/>
    </row>
    <row r="143" spans="1:22" x14ac:dyDescent="0.35">
      <c r="A143" s="84">
        <v>13</v>
      </c>
      <c r="B143" s="1"/>
      <c r="C143" s="2"/>
      <c r="D143" s="3"/>
      <c r="E143" s="12"/>
      <c r="F143" s="86" t="str">
        <f t="shared" si="0"/>
        <v/>
      </c>
      <c r="G143" s="87" t="str">
        <f t="shared" si="1"/>
        <v/>
      </c>
      <c r="H143" s="88" t="str">
        <f t="shared" si="2"/>
        <v/>
      </c>
      <c r="I143" s="114" t="str">
        <f t="shared" si="3"/>
        <v/>
      </c>
      <c r="J143" s="115"/>
      <c r="K143" s="113" t="str">
        <f t="shared" si="4"/>
        <v/>
      </c>
      <c r="L143" s="113"/>
      <c r="M143" s="96" t="str">
        <f t="shared" si="5"/>
        <v/>
      </c>
      <c r="N143" s="97"/>
      <c r="O143" s="18" t="str">
        <f t="shared" si="6"/>
        <v/>
      </c>
      <c r="Q143" s="20"/>
      <c r="R143" s="20"/>
      <c r="S143" s="20"/>
      <c r="T143" s="20"/>
      <c r="U143" s="20"/>
      <c r="V143" s="20"/>
    </row>
    <row r="144" spans="1:22" x14ac:dyDescent="0.35">
      <c r="A144" s="84">
        <v>14</v>
      </c>
      <c r="B144" s="1"/>
      <c r="C144" s="2"/>
      <c r="D144" s="3"/>
      <c r="E144" s="12"/>
      <c r="F144" s="86" t="str">
        <f t="shared" si="0"/>
        <v/>
      </c>
      <c r="G144" s="87" t="str">
        <f t="shared" si="1"/>
        <v/>
      </c>
      <c r="H144" s="88" t="str">
        <f t="shared" si="2"/>
        <v/>
      </c>
      <c r="I144" s="114" t="str">
        <f t="shared" si="3"/>
        <v/>
      </c>
      <c r="J144" s="115"/>
      <c r="K144" s="113" t="str">
        <f t="shared" si="4"/>
        <v/>
      </c>
      <c r="L144" s="113"/>
      <c r="M144" s="96" t="str">
        <f t="shared" si="5"/>
        <v/>
      </c>
      <c r="N144" s="97"/>
      <c r="O144" s="18" t="str">
        <f t="shared" si="6"/>
        <v/>
      </c>
    </row>
    <row r="145" spans="1:15" x14ac:dyDescent="0.35">
      <c r="A145" s="84">
        <v>15</v>
      </c>
      <c r="B145" s="1"/>
      <c r="C145" s="2"/>
      <c r="D145" s="3"/>
      <c r="E145" s="12"/>
      <c r="F145" s="86" t="str">
        <f t="shared" si="0"/>
        <v/>
      </c>
      <c r="G145" s="87" t="str">
        <f t="shared" si="1"/>
        <v/>
      </c>
      <c r="H145" s="88" t="str">
        <f t="shared" si="2"/>
        <v/>
      </c>
      <c r="I145" s="114" t="str">
        <f t="shared" si="3"/>
        <v/>
      </c>
      <c r="J145" s="115"/>
      <c r="K145" s="113" t="str">
        <f t="shared" si="4"/>
        <v/>
      </c>
      <c r="L145" s="113"/>
      <c r="M145" s="96" t="str">
        <f t="shared" si="5"/>
        <v/>
      </c>
      <c r="N145" s="97"/>
      <c r="O145" s="18" t="str">
        <f t="shared" si="6"/>
        <v/>
      </c>
    </row>
    <row r="146" spans="1:15" x14ac:dyDescent="0.35">
      <c r="A146" s="84">
        <v>16</v>
      </c>
      <c r="B146" s="1"/>
      <c r="C146" s="2"/>
      <c r="D146" s="3"/>
      <c r="E146" s="12"/>
      <c r="F146" s="86" t="str">
        <f t="shared" si="0"/>
        <v/>
      </c>
      <c r="G146" s="87" t="str">
        <f t="shared" si="1"/>
        <v/>
      </c>
      <c r="H146" s="88" t="str">
        <f t="shared" si="2"/>
        <v/>
      </c>
      <c r="I146" s="114" t="str">
        <f t="shared" si="3"/>
        <v/>
      </c>
      <c r="J146" s="115"/>
      <c r="K146" s="113" t="str">
        <f t="shared" si="4"/>
        <v/>
      </c>
      <c r="L146" s="113"/>
      <c r="M146" s="96" t="str">
        <f t="shared" si="5"/>
        <v/>
      </c>
      <c r="N146" s="97"/>
      <c r="O146" s="18" t="str">
        <f t="shared" si="6"/>
        <v/>
      </c>
    </row>
    <row r="147" spans="1:15" x14ac:dyDescent="0.35">
      <c r="A147" s="84">
        <v>17</v>
      </c>
      <c r="B147" s="1"/>
      <c r="C147" s="2"/>
      <c r="D147" s="3"/>
      <c r="E147" s="12"/>
      <c r="F147" s="86" t="str">
        <f t="shared" si="0"/>
        <v/>
      </c>
      <c r="G147" s="87" t="str">
        <f t="shared" si="1"/>
        <v/>
      </c>
      <c r="H147" s="88" t="str">
        <f t="shared" si="2"/>
        <v/>
      </c>
      <c r="I147" s="114" t="str">
        <f t="shared" si="3"/>
        <v/>
      </c>
      <c r="J147" s="115"/>
      <c r="K147" s="113" t="str">
        <f t="shared" si="4"/>
        <v/>
      </c>
      <c r="L147" s="113"/>
      <c r="M147" s="96" t="str">
        <f t="shared" si="5"/>
        <v/>
      </c>
      <c r="N147" s="97"/>
      <c r="O147" s="18" t="str">
        <f t="shared" si="6"/>
        <v/>
      </c>
    </row>
    <row r="148" spans="1:15" x14ac:dyDescent="0.35">
      <c r="A148" s="84">
        <v>18</v>
      </c>
      <c r="B148" s="1"/>
      <c r="C148" s="2"/>
      <c r="D148" s="3"/>
      <c r="E148" s="12"/>
      <c r="F148" s="86" t="str">
        <f t="shared" si="0"/>
        <v/>
      </c>
      <c r="G148" s="87" t="str">
        <f t="shared" si="1"/>
        <v/>
      </c>
      <c r="H148" s="88" t="str">
        <f t="shared" si="2"/>
        <v/>
      </c>
      <c r="I148" s="114" t="str">
        <f t="shared" si="3"/>
        <v/>
      </c>
      <c r="J148" s="115"/>
      <c r="K148" s="113" t="str">
        <f t="shared" si="4"/>
        <v/>
      </c>
      <c r="L148" s="113"/>
      <c r="M148" s="96" t="str">
        <f t="shared" si="5"/>
        <v/>
      </c>
      <c r="N148" s="97"/>
      <c r="O148" s="18" t="str">
        <f t="shared" si="6"/>
        <v/>
      </c>
    </row>
    <row r="149" spans="1:15" x14ac:dyDescent="0.35">
      <c r="A149" s="84">
        <v>19</v>
      </c>
      <c r="B149" s="1"/>
      <c r="C149" s="2"/>
      <c r="D149" s="3"/>
      <c r="E149" s="12"/>
      <c r="F149" s="86" t="str">
        <f t="shared" si="0"/>
        <v/>
      </c>
      <c r="G149" s="87" t="str">
        <f t="shared" si="1"/>
        <v/>
      </c>
      <c r="H149" s="88" t="str">
        <f t="shared" si="2"/>
        <v/>
      </c>
      <c r="I149" s="114" t="str">
        <f t="shared" si="3"/>
        <v/>
      </c>
      <c r="J149" s="115"/>
      <c r="K149" s="113" t="str">
        <f t="shared" si="4"/>
        <v/>
      </c>
      <c r="L149" s="113"/>
      <c r="M149" s="96" t="str">
        <f t="shared" si="5"/>
        <v/>
      </c>
      <c r="N149" s="97"/>
      <c r="O149" s="18" t="str">
        <f t="shared" si="6"/>
        <v/>
      </c>
    </row>
    <row r="150" spans="1:15" x14ac:dyDescent="0.35">
      <c r="A150" s="84">
        <v>20</v>
      </c>
      <c r="B150" s="1"/>
      <c r="C150" s="2"/>
      <c r="D150" s="3"/>
      <c r="E150" s="12"/>
      <c r="F150" s="86" t="str">
        <f t="shared" si="0"/>
        <v/>
      </c>
      <c r="G150" s="87" t="str">
        <f t="shared" si="1"/>
        <v/>
      </c>
      <c r="H150" s="88" t="str">
        <f t="shared" si="2"/>
        <v/>
      </c>
      <c r="I150" s="114" t="str">
        <f t="shared" si="3"/>
        <v/>
      </c>
      <c r="J150" s="115"/>
      <c r="K150" s="113" t="str">
        <f t="shared" si="4"/>
        <v/>
      </c>
      <c r="L150" s="113"/>
      <c r="M150" s="96" t="str">
        <f t="shared" si="5"/>
        <v/>
      </c>
      <c r="N150" s="97"/>
      <c r="O150" s="18" t="str">
        <f t="shared" si="6"/>
        <v/>
      </c>
    </row>
    <row r="151" spans="1:15" x14ac:dyDescent="0.35">
      <c r="A151" s="84">
        <v>21</v>
      </c>
      <c r="B151" s="1"/>
      <c r="C151" s="2"/>
      <c r="D151" s="3"/>
      <c r="E151" s="12"/>
      <c r="F151" s="86" t="str">
        <f t="shared" si="0"/>
        <v/>
      </c>
      <c r="G151" s="87" t="str">
        <f t="shared" si="1"/>
        <v/>
      </c>
      <c r="H151" s="88" t="str">
        <f t="shared" si="2"/>
        <v/>
      </c>
      <c r="I151" s="114" t="str">
        <f t="shared" si="3"/>
        <v/>
      </c>
      <c r="J151" s="115"/>
      <c r="K151" s="113" t="str">
        <f t="shared" si="4"/>
        <v/>
      </c>
      <c r="L151" s="113"/>
      <c r="M151" s="96" t="str">
        <f t="shared" si="5"/>
        <v/>
      </c>
      <c r="N151" s="97"/>
      <c r="O151" s="18" t="str">
        <f t="shared" si="6"/>
        <v/>
      </c>
    </row>
    <row r="152" spans="1:15" x14ac:dyDescent="0.35">
      <c r="A152" s="84">
        <v>22</v>
      </c>
      <c r="B152" s="1"/>
      <c r="C152" s="2"/>
      <c r="D152" s="3"/>
      <c r="E152" s="12"/>
      <c r="F152" s="86" t="str">
        <f t="shared" si="0"/>
        <v/>
      </c>
      <c r="G152" s="87" t="str">
        <f t="shared" si="1"/>
        <v/>
      </c>
      <c r="H152" s="88" t="str">
        <f t="shared" si="2"/>
        <v/>
      </c>
      <c r="I152" s="114" t="str">
        <f t="shared" si="3"/>
        <v/>
      </c>
      <c r="J152" s="115"/>
      <c r="K152" s="113" t="str">
        <f t="shared" si="4"/>
        <v/>
      </c>
      <c r="L152" s="113"/>
      <c r="M152" s="96" t="str">
        <f t="shared" si="5"/>
        <v/>
      </c>
      <c r="N152" s="97"/>
      <c r="O152" s="18" t="str">
        <f t="shared" si="6"/>
        <v/>
      </c>
    </row>
    <row r="153" spans="1:15" x14ac:dyDescent="0.35">
      <c r="A153" s="84">
        <v>23</v>
      </c>
      <c r="B153" s="1"/>
      <c r="C153" s="2"/>
      <c r="D153" s="3"/>
      <c r="E153" s="12"/>
      <c r="F153" s="86" t="str">
        <f t="shared" si="0"/>
        <v/>
      </c>
      <c r="G153" s="87" t="str">
        <f t="shared" si="1"/>
        <v/>
      </c>
      <c r="H153" s="88" t="str">
        <f t="shared" si="2"/>
        <v/>
      </c>
      <c r="I153" s="114" t="str">
        <f t="shared" si="3"/>
        <v/>
      </c>
      <c r="J153" s="115"/>
      <c r="K153" s="113" t="str">
        <f t="shared" si="4"/>
        <v/>
      </c>
      <c r="L153" s="113"/>
      <c r="M153" s="96" t="str">
        <f t="shared" si="5"/>
        <v/>
      </c>
      <c r="N153" s="97"/>
      <c r="O153" s="18" t="str">
        <f t="shared" si="6"/>
        <v/>
      </c>
    </row>
    <row r="154" spans="1:15" x14ac:dyDescent="0.35">
      <c r="A154" s="84">
        <v>24</v>
      </c>
      <c r="B154" s="1"/>
      <c r="C154" s="2"/>
      <c r="D154" s="3"/>
      <c r="E154" s="12"/>
      <c r="F154" s="86" t="str">
        <f t="shared" si="0"/>
        <v/>
      </c>
      <c r="G154" s="87" t="str">
        <f t="shared" si="1"/>
        <v/>
      </c>
      <c r="H154" s="88" t="str">
        <f t="shared" si="2"/>
        <v/>
      </c>
      <c r="I154" s="114" t="str">
        <f t="shared" si="3"/>
        <v/>
      </c>
      <c r="J154" s="115"/>
      <c r="K154" s="113" t="str">
        <f t="shared" si="4"/>
        <v/>
      </c>
      <c r="L154" s="113"/>
      <c r="M154" s="96" t="str">
        <f t="shared" si="5"/>
        <v/>
      </c>
      <c r="N154" s="97"/>
      <c r="O154" s="18" t="str">
        <f t="shared" si="6"/>
        <v/>
      </c>
    </row>
    <row r="155" spans="1:15" s="17" customFormat="1" x14ac:dyDescent="0.35">
      <c r="A155" s="84">
        <v>25</v>
      </c>
      <c r="B155" s="1"/>
      <c r="C155" s="2"/>
      <c r="D155" s="3"/>
      <c r="E155" s="12"/>
      <c r="F155" s="86" t="str">
        <f t="shared" si="0"/>
        <v/>
      </c>
      <c r="G155" s="87" t="str">
        <f t="shared" si="1"/>
        <v/>
      </c>
      <c r="H155" s="88" t="str">
        <f t="shared" si="2"/>
        <v/>
      </c>
      <c r="I155" s="114" t="str">
        <f t="shared" si="3"/>
        <v/>
      </c>
      <c r="J155" s="115"/>
      <c r="K155" s="113" t="str">
        <f t="shared" si="4"/>
        <v/>
      </c>
      <c r="L155" s="113"/>
      <c r="M155" s="96" t="str">
        <f t="shared" si="5"/>
        <v/>
      </c>
      <c r="N155" s="97"/>
      <c r="O155" s="18" t="str">
        <f t="shared" si="6"/>
        <v/>
      </c>
    </row>
    <row r="156" spans="1:15" s="17" customFormat="1" x14ac:dyDescent="0.35">
      <c r="A156" s="84">
        <v>26</v>
      </c>
      <c r="B156" s="1"/>
      <c r="C156" s="2"/>
      <c r="D156" s="3"/>
      <c r="E156" s="12"/>
      <c r="F156" s="86" t="str">
        <f t="shared" si="0"/>
        <v/>
      </c>
      <c r="G156" s="87" t="str">
        <f t="shared" si="1"/>
        <v/>
      </c>
      <c r="H156" s="88" t="str">
        <f t="shared" si="2"/>
        <v/>
      </c>
      <c r="I156" s="114" t="str">
        <f t="shared" si="3"/>
        <v/>
      </c>
      <c r="J156" s="115"/>
      <c r="K156" s="113" t="str">
        <f t="shared" si="4"/>
        <v/>
      </c>
      <c r="L156" s="113"/>
      <c r="M156" s="96" t="str">
        <f t="shared" si="5"/>
        <v/>
      </c>
      <c r="N156" s="97"/>
      <c r="O156" s="18" t="str">
        <f t="shared" si="6"/>
        <v/>
      </c>
    </row>
    <row r="157" spans="1:15" s="17" customFormat="1" x14ac:dyDescent="0.35">
      <c r="A157" s="84">
        <v>27</v>
      </c>
      <c r="B157" s="1"/>
      <c r="C157" s="2"/>
      <c r="D157" s="3"/>
      <c r="E157" s="12"/>
      <c r="F157" s="86" t="str">
        <f t="shared" si="0"/>
        <v/>
      </c>
      <c r="G157" s="87" t="str">
        <f t="shared" si="1"/>
        <v/>
      </c>
      <c r="H157" s="88" t="str">
        <f t="shared" si="2"/>
        <v/>
      </c>
      <c r="I157" s="114" t="str">
        <f t="shared" si="3"/>
        <v/>
      </c>
      <c r="J157" s="115"/>
      <c r="K157" s="113" t="str">
        <f t="shared" si="4"/>
        <v/>
      </c>
      <c r="L157" s="113"/>
      <c r="M157" s="96" t="str">
        <f t="shared" si="5"/>
        <v/>
      </c>
      <c r="N157" s="97"/>
      <c r="O157" s="18" t="str">
        <f t="shared" si="6"/>
        <v/>
      </c>
    </row>
    <row r="158" spans="1:15" s="17" customFormat="1" x14ac:dyDescent="0.35">
      <c r="A158" s="84">
        <v>28</v>
      </c>
      <c r="B158" s="1"/>
      <c r="C158" s="2"/>
      <c r="D158" s="3"/>
      <c r="E158" s="12"/>
      <c r="F158" s="86" t="str">
        <f t="shared" si="0"/>
        <v/>
      </c>
      <c r="G158" s="87" t="str">
        <f t="shared" si="1"/>
        <v/>
      </c>
      <c r="H158" s="88" t="str">
        <f t="shared" si="2"/>
        <v/>
      </c>
      <c r="I158" s="114" t="str">
        <f t="shared" si="3"/>
        <v/>
      </c>
      <c r="J158" s="115"/>
      <c r="K158" s="113" t="str">
        <f t="shared" si="4"/>
        <v/>
      </c>
      <c r="L158" s="113"/>
      <c r="M158" s="96" t="str">
        <f t="shared" si="5"/>
        <v/>
      </c>
      <c r="N158" s="97"/>
      <c r="O158" s="18" t="str">
        <f t="shared" si="6"/>
        <v/>
      </c>
    </row>
    <row r="159" spans="1:15" s="17" customFormat="1" x14ac:dyDescent="0.35">
      <c r="A159" s="84">
        <v>29</v>
      </c>
      <c r="B159" s="1"/>
      <c r="C159" s="2"/>
      <c r="D159" s="3"/>
      <c r="E159" s="12"/>
      <c r="F159" s="86" t="str">
        <f t="shared" si="0"/>
        <v/>
      </c>
      <c r="G159" s="87" t="str">
        <f t="shared" si="1"/>
        <v/>
      </c>
      <c r="H159" s="88" t="str">
        <f t="shared" si="2"/>
        <v/>
      </c>
      <c r="I159" s="114" t="str">
        <f t="shared" si="3"/>
        <v/>
      </c>
      <c r="J159" s="115"/>
      <c r="K159" s="113" t="str">
        <f t="shared" si="4"/>
        <v/>
      </c>
      <c r="L159" s="113"/>
      <c r="M159" s="96" t="str">
        <f t="shared" si="5"/>
        <v/>
      </c>
      <c r="N159" s="97"/>
      <c r="O159" s="18" t="str">
        <f t="shared" si="6"/>
        <v/>
      </c>
    </row>
    <row r="160" spans="1:15" s="17" customFormat="1" x14ac:dyDescent="0.35">
      <c r="A160" s="85">
        <v>30</v>
      </c>
      <c r="B160" s="1"/>
      <c r="C160" s="2"/>
      <c r="D160" s="3"/>
      <c r="E160" s="12"/>
      <c r="F160" s="86" t="str">
        <f t="shared" si="0"/>
        <v/>
      </c>
      <c r="G160" s="87" t="str">
        <f t="shared" si="1"/>
        <v/>
      </c>
      <c r="H160" s="88" t="str">
        <f t="shared" si="2"/>
        <v/>
      </c>
      <c r="I160" s="114" t="str">
        <f t="shared" si="3"/>
        <v/>
      </c>
      <c r="J160" s="115"/>
      <c r="K160" s="113" t="str">
        <f t="shared" si="4"/>
        <v/>
      </c>
      <c r="L160" s="113"/>
      <c r="M160" s="96" t="str">
        <f t="shared" si="5"/>
        <v/>
      </c>
      <c r="N160" s="97"/>
      <c r="O160" s="18" t="str">
        <f t="shared" si="6"/>
        <v/>
      </c>
    </row>
    <row r="161" spans="1:15" s="17" customFormat="1" x14ac:dyDescent="0.35">
      <c r="A161" s="85">
        <v>31</v>
      </c>
      <c r="B161" s="1"/>
      <c r="C161" s="2"/>
      <c r="D161" s="3"/>
      <c r="E161" s="12"/>
      <c r="F161" s="86" t="str">
        <f t="shared" si="0"/>
        <v/>
      </c>
      <c r="G161" s="87" t="str">
        <f t="shared" si="1"/>
        <v/>
      </c>
      <c r="H161" s="88" t="str">
        <f t="shared" si="2"/>
        <v/>
      </c>
      <c r="I161" s="114" t="str">
        <f t="shared" si="3"/>
        <v/>
      </c>
      <c r="J161" s="115"/>
      <c r="K161" s="113" t="str">
        <f t="shared" si="4"/>
        <v/>
      </c>
      <c r="L161" s="113"/>
      <c r="M161" s="96" t="str">
        <f t="shared" si="5"/>
        <v/>
      </c>
      <c r="N161" s="97"/>
      <c r="O161" s="18" t="str">
        <f t="shared" si="6"/>
        <v/>
      </c>
    </row>
    <row r="162" spans="1:15" s="17" customFormat="1" x14ac:dyDescent="0.35">
      <c r="A162" s="89" t="s">
        <v>62</v>
      </c>
      <c r="B162" s="90" t="str">
        <f>IF(SUM(B131:B161)=0,"",MIN(B131:B161))</f>
        <v/>
      </c>
      <c r="C162" s="90" t="str">
        <f>IF(SUM(C131:C161)=0,"",MIN(C131:C161))</f>
        <v/>
      </c>
      <c r="D162" s="90" t="str">
        <f>IF(SUM(D131:D161)=0,"",MIN(D131:D161))</f>
        <v/>
      </c>
      <c r="E162" s="90" t="str">
        <f t="shared" ref="E162" si="7">IF(SUM(E131:E161)=0,"",MIN(E131:E161))</f>
        <v/>
      </c>
      <c r="F162" s="321" t="str">
        <f>IF((C162&lt;6), "A pH value is below the minimum of 6","")</f>
        <v/>
      </c>
      <c r="G162" s="322"/>
      <c r="H162" s="322"/>
      <c r="I162" s="322"/>
      <c r="J162" s="322"/>
      <c r="K162" s="322"/>
      <c r="L162" s="322"/>
      <c r="M162" s="322"/>
      <c r="N162" s="323"/>
      <c r="O162" s="16"/>
    </row>
    <row r="163" spans="1:15" s="17" customFormat="1" ht="15" thickBot="1" x14ac:dyDescent="0.4">
      <c r="A163" s="91" t="s">
        <v>63</v>
      </c>
      <c r="B163" s="92" t="str">
        <f>IF(SUM(B131:B161)=0,"",MAX(B131:B161))</f>
        <v/>
      </c>
      <c r="C163" s="92" t="str">
        <f>IF(SUM(C131:C161)=0,"",MAX(C131:C161))</f>
        <v/>
      </c>
      <c r="D163" s="92" t="str">
        <f t="shared" ref="D163:E163" si="8">IF(SUM(D131:D161)=0,"",MAX(D131:D161))</f>
        <v/>
      </c>
      <c r="E163" s="92" t="str">
        <f t="shared" si="8"/>
        <v/>
      </c>
      <c r="F163" s="110" t="str">
        <f>IF(AND(C163&gt;9,C163&lt;&gt;""), "A pH value is above the maximum of 9","")</f>
        <v/>
      </c>
      <c r="G163" s="111"/>
      <c r="H163" s="111"/>
      <c r="I163" s="111"/>
      <c r="J163" s="111"/>
      <c r="K163" s="111"/>
      <c r="L163" s="111"/>
      <c r="M163" s="111"/>
      <c r="N163" s="112"/>
      <c r="O163" s="16"/>
    </row>
    <row r="164" spans="1:15" s="17" customFormat="1" ht="13" customHeight="1" x14ac:dyDescent="0.3">
      <c r="A164" s="94" t="str">
        <f>IF(COUNTIF(M131:M161,"*No*"),"Treatment technique violation. CT not meeting required pathogen inactivation","")</f>
        <v/>
      </c>
      <c r="B164" s="95"/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3"/>
    </row>
    <row r="165" spans="1:15" s="17" customFormat="1" ht="13" customHeight="1" x14ac:dyDescent="0.35">
      <c r="A165" s="383" t="s">
        <v>92</v>
      </c>
      <c r="B165" s="384"/>
      <c r="C165" s="384"/>
      <c r="D165" s="384"/>
      <c r="E165" s="384"/>
      <c r="F165" s="384"/>
      <c r="G165" s="384"/>
      <c r="H165" s="384"/>
      <c r="I165" s="384"/>
      <c r="J165" s="384"/>
      <c r="K165" s="384"/>
      <c r="L165" s="384"/>
      <c r="M165" s="384"/>
      <c r="N165" s="385"/>
    </row>
    <row r="166" spans="1:15" s="17" customFormat="1" ht="13" customHeight="1" thickBot="1" x14ac:dyDescent="0.35">
      <c r="A166" s="368" t="s">
        <v>107</v>
      </c>
      <c r="B166" s="369"/>
      <c r="C166" s="369"/>
      <c r="D166" s="369"/>
      <c r="E166" s="369"/>
      <c r="F166" s="369"/>
      <c r="G166" s="369"/>
      <c r="H166" s="369"/>
      <c r="I166" s="369"/>
      <c r="J166" s="369"/>
      <c r="K166" s="369"/>
      <c r="L166" s="369"/>
      <c r="M166" s="369"/>
      <c r="N166" s="370"/>
    </row>
    <row r="167" spans="1:15" s="17" customFormat="1" ht="16" x14ac:dyDescent="0.4">
      <c r="A167" s="104" t="s">
        <v>10</v>
      </c>
      <c r="B167" s="105"/>
      <c r="C167" s="105"/>
      <c r="D167" s="105"/>
      <c r="E167" s="105"/>
      <c r="F167" s="105"/>
      <c r="G167" s="105"/>
      <c r="H167" s="105"/>
      <c r="I167" s="105"/>
      <c r="J167" s="105"/>
      <c r="K167" s="105"/>
      <c r="L167" s="105"/>
      <c r="M167" s="105"/>
      <c r="N167" s="106"/>
    </row>
    <row r="168" spans="1:15" s="17" customFormat="1" ht="15" customHeight="1" thickBot="1" x14ac:dyDescent="0.35">
      <c r="A168" s="107" t="s">
        <v>65</v>
      </c>
      <c r="B168" s="108"/>
      <c r="C168" s="108"/>
      <c r="D168" s="108"/>
      <c r="E168" s="108"/>
      <c r="F168" s="108"/>
      <c r="G168" s="108"/>
      <c r="H168" s="108"/>
      <c r="I168" s="108"/>
      <c r="J168" s="108"/>
      <c r="K168" s="108"/>
      <c r="L168" s="108"/>
      <c r="M168" s="108"/>
      <c r="N168" s="109"/>
    </row>
    <row r="169" spans="1:15" s="17" customFormat="1" ht="14.5" customHeight="1" x14ac:dyDescent="0.4">
      <c r="A169" s="314" t="s">
        <v>30</v>
      </c>
      <c r="B169" s="315"/>
      <c r="C169" s="315"/>
      <c r="D169" s="315"/>
      <c r="E169" s="315"/>
      <c r="F169" s="315"/>
      <c r="G169" s="315"/>
      <c r="H169" s="315"/>
      <c r="I169" s="315"/>
      <c r="J169" s="315"/>
      <c r="K169" s="315"/>
      <c r="L169" s="315"/>
      <c r="M169" s="315"/>
      <c r="N169" s="316"/>
    </row>
    <row r="170" spans="1:15" s="17" customFormat="1" ht="13" x14ac:dyDescent="0.3">
      <c r="A170" s="375" t="s">
        <v>56</v>
      </c>
      <c r="B170" s="376"/>
      <c r="C170" s="376"/>
      <c r="D170" s="376"/>
      <c r="E170" s="376"/>
      <c r="F170" s="376"/>
      <c r="G170" s="376"/>
      <c r="H170" s="376"/>
      <c r="I170" s="376"/>
      <c r="J170" s="376"/>
      <c r="K170" s="376"/>
      <c r="L170" s="376"/>
      <c r="M170" s="376"/>
      <c r="N170" s="377"/>
    </row>
    <row r="171" spans="1:15" s="17" customFormat="1" ht="13.5" thickBot="1" x14ac:dyDescent="0.35">
      <c r="A171" s="378"/>
      <c r="B171" s="379"/>
      <c r="C171" s="379"/>
      <c r="D171" s="379"/>
      <c r="E171" s="379"/>
      <c r="F171" s="379"/>
      <c r="G171" s="379"/>
      <c r="H171" s="379"/>
      <c r="I171" s="379"/>
      <c r="J171" s="379"/>
      <c r="K171" s="379"/>
      <c r="L171" s="379"/>
      <c r="M171" s="379"/>
      <c r="N171" s="380"/>
    </row>
    <row r="172" spans="1:15" s="17" customFormat="1" ht="13" x14ac:dyDescent="0.3"/>
    <row r="173" spans="1:15" s="17" customFormat="1" ht="13" x14ac:dyDescent="0.3"/>
    <row r="174" spans="1:15" s="17" customFormat="1" ht="13" x14ac:dyDescent="0.3"/>
    <row r="175" spans="1:15" s="17" customFormat="1" ht="13" x14ac:dyDescent="0.3"/>
    <row r="176" spans="1:15" s="17" customFormat="1" ht="13" x14ac:dyDescent="0.3"/>
    <row r="177" s="17" customFormat="1" ht="13" x14ac:dyDescent="0.3"/>
    <row r="178" s="17" customFormat="1" ht="13" x14ac:dyDescent="0.3"/>
    <row r="179" s="17" customFormat="1" ht="13" x14ac:dyDescent="0.3"/>
    <row r="180" s="17" customFormat="1" ht="13" x14ac:dyDescent="0.3"/>
    <row r="181" s="17" customFormat="1" ht="13" x14ac:dyDescent="0.3"/>
    <row r="182" s="17" customFormat="1" ht="13" x14ac:dyDescent="0.3"/>
  </sheetData>
  <sheetProtection sheet="1" objects="1" scenarios="1"/>
  <mergeCells count="268">
    <mergeCell ref="A96:B96"/>
    <mergeCell ref="A38:G38"/>
    <mergeCell ref="A100:N101"/>
    <mergeCell ref="I161:J161"/>
    <mergeCell ref="A165:N165"/>
    <mergeCell ref="A82:N83"/>
    <mergeCell ref="K103:N103"/>
    <mergeCell ref="I94:J94"/>
    <mergeCell ref="I95:J95"/>
    <mergeCell ref="I96:J96"/>
    <mergeCell ref="I97:J97"/>
    <mergeCell ref="F94:G94"/>
    <mergeCell ref="F95:G95"/>
    <mergeCell ref="F96:G96"/>
    <mergeCell ref="K91:N97"/>
    <mergeCell ref="F97:G97"/>
    <mergeCell ref="A99:N99"/>
    <mergeCell ref="K102:N102"/>
    <mergeCell ref="D95:E95"/>
    <mergeCell ref="D96:E96"/>
    <mergeCell ref="D94:E94"/>
    <mergeCell ref="A94:B94"/>
    <mergeCell ref="A95:B95"/>
    <mergeCell ref="G88:N88"/>
    <mergeCell ref="A97:B97"/>
    <mergeCell ref="D97:E97"/>
    <mergeCell ref="I150:J150"/>
    <mergeCell ref="I154:J154"/>
    <mergeCell ref="A170:N171"/>
    <mergeCell ref="I128:J130"/>
    <mergeCell ref="I131:J131"/>
    <mergeCell ref="I132:J132"/>
    <mergeCell ref="I133:J133"/>
    <mergeCell ref="I134:J134"/>
    <mergeCell ref="I135:J135"/>
    <mergeCell ref="I136:J136"/>
    <mergeCell ref="I137:J137"/>
    <mergeCell ref="H128:H130"/>
    <mergeCell ref="M160:N160"/>
    <mergeCell ref="M157:N157"/>
    <mergeCell ref="M158:N158"/>
    <mergeCell ref="M159:N159"/>
    <mergeCell ref="M161:N161"/>
    <mergeCell ref="M156:N156"/>
    <mergeCell ref="K160:L160"/>
    <mergeCell ref="K161:L161"/>
    <mergeCell ref="K155:L155"/>
    <mergeCell ref="K156:L156"/>
    <mergeCell ref="A166:N166"/>
    <mergeCell ref="I138:J138"/>
    <mergeCell ref="I147:J147"/>
    <mergeCell ref="I148:J148"/>
    <mergeCell ref="I149:J149"/>
    <mergeCell ref="I142:J142"/>
    <mergeCell ref="I143:J143"/>
    <mergeCell ref="I144:J144"/>
    <mergeCell ref="I145:J145"/>
    <mergeCell ref="I146:J146"/>
    <mergeCell ref="K158:L158"/>
    <mergeCell ref="I160:J160"/>
    <mergeCell ref="M155:N155"/>
    <mergeCell ref="K159:L159"/>
    <mergeCell ref="I156:J156"/>
    <mergeCell ref="I157:J157"/>
    <mergeCell ref="I158:J158"/>
    <mergeCell ref="I155:J155"/>
    <mergeCell ref="I159:J159"/>
    <mergeCell ref="K157:L157"/>
    <mergeCell ref="K150:L150"/>
    <mergeCell ref="K151:L151"/>
    <mergeCell ref="K152:L152"/>
    <mergeCell ref="I139:J139"/>
    <mergeCell ref="A119:C120"/>
    <mergeCell ref="D119:D120"/>
    <mergeCell ref="A124:F125"/>
    <mergeCell ref="A121:C122"/>
    <mergeCell ref="K128:L130"/>
    <mergeCell ref="M153:N153"/>
    <mergeCell ref="M140:N140"/>
    <mergeCell ref="M141:N141"/>
    <mergeCell ref="M128:N130"/>
    <mergeCell ref="E121:N122"/>
    <mergeCell ref="K153:L153"/>
    <mergeCell ref="G124:H124"/>
    <mergeCell ref="A127:N127"/>
    <mergeCell ref="M132:N132"/>
    <mergeCell ref="M135:N135"/>
    <mergeCell ref="D121:D122"/>
    <mergeCell ref="I124:J124"/>
    <mergeCell ref="G125:H125"/>
    <mergeCell ref="I125:J125"/>
    <mergeCell ref="E119:N120"/>
    <mergeCell ref="K139:L139"/>
    <mergeCell ref="I152:J152"/>
    <mergeCell ref="I153:J153"/>
    <mergeCell ref="M152:N152"/>
    <mergeCell ref="A107:N107"/>
    <mergeCell ref="A108:N108"/>
    <mergeCell ref="H103:I103"/>
    <mergeCell ref="A103:G103"/>
    <mergeCell ref="H102:I102"/>
    <mergeCell ref="A102:G102"/>
    <mergeCell ref="E116:N116"/>
    <mergeCell ref="E117:N117"/>
    <mergeCell ref="E118:N118"/>
    <mergeCell ref="A111:N111"/>
    <mergeCell ref="A110:N110"/>
    <mergeCell ref="A117:C117"/>
    <mergeCell ref="A116:C116"/>
    <mergeCell ref="A113:N114"/>
    <mergeCell ref="A109:N109"/>
    <mergeCell ref="A105:N105"/>
    <mergeCell ref="A115:N115"/>
    <mergeCell ref="A118:C118"/>
    <mergeCell ref="K136:L136"/>
    <mergeCell ref="K137:L137"/>
    <mergeCell ref="K138:L138"/>
    <mergeCell ref="M136:N136"/>
    <mergeCell ref="A169:N169"/>
    <mergeCell ref="G128:G130"/>
    <mergeCell ref="B128:B130"/>
    <mergeCell ref="C128:C130"/>
    <mergeCell ref="D128:D130"/>
    <mergeCell ref="K144:L144"/>
    <mergeCell ref="K145:L145"/>
    <mergeCell ref="K146:L146"/>
    <mergeCell ref="K147:L147"/>
    <mergeCell ref="K148:L148"/>
    <mergeCell ref="K149:L149"/>
    <mergeCell ref="K140:L140"/>
    <mergeCell ref="K141:L141"/>
    <mergeCell ref="K142:L142"/>
    <mergeCell ref="K143:L143"/>
    <mergeCell ref="M131:N131"/>
    <mergeCell ref="K135:L135"/>
    <mergeCell ref="F162:N162"/>
    <mergeCell ref="M151:N151"/>
    <mergeCell ref="K154:L154"/>
    <mergeCell ref="I1:N1"/>
    <mergeCell ref="A2:H2"/>
    <mergeCell ref="I2:N2"/>
    <mergeCell ref="I3:N3"/>
    <mergeCell ref="A1:H1"/>
    <mergeCell ref="A6:C6"/>
    <mergeCell ref="A7:C7"/>
    <mergeCell ref="D7:H7"/>
    <mergeCell ref="A5:C5"/>
    <mergeCell ref="D5:H5"/>
    <mergeCell ref="A3:H3"/>
    <mergeCell ref="D6:E6"/>
    <mergeCell ref="I5:N10"/>
    <mergeCell ref="A8:C8"/>
    <mergeCell ref="D8:H8"/>
    <mergeCell ref="A9:C10"/>
    <mergeCell ref="D9:H10"/>
    <mergeCell ref="G6:H6"/>
    <mergeCell ref="J11:K12"/>
    <mergeCell ref="G24:G25"/>
    <mergeCell ref="A22:N23"/>
    <mergeCell ref="A24:A25"/>
    <mergeCell ref="A44:N44"/>
    <mergeCell ref="A15:N15"/>
    <mergeCell ref="A16:N19"/>
    <mergeCell ref="I33:N34"/>
    <mergeCell ref="A34:G34"/>
    <mergeCell ref="A36:G36"/>
    <mergeCell ref="L11:N12"/>
    <mergeCell ref="A13:N13"/>
    <mergeCell ref="A11:C12"/>
    <mergeCell ref="D11:H12"/>
    <mergeCell ref="I11:I12"/>
    <mergeCell ref="B24:B25"/>
    <mergeCell ref="C24:C25"/>
    <mergeCell ref="D24:D25"/>
    <mergeCell ref="E24:E25"/>
    <mergeCell ref="F24:F25"/>
    <mergeCell ref="A56:N58"/>
    <mergeCell ref="A60:K60"/>
    <mergeCell ref="A61:B61"/>
    <mergeCell ref="H61:K61"/>
    <mergeCell ref="A54:N55"/>
    <mergeCell ref="A48:N48"/>
    <mergeCell ref="A47:N47"/>
    <mergeCell ref="A49:N49"/>
    <mergeCell ref="H24:H25"/>
    <mergeCell ref="I24:I25"/>
    <mergeCell ref="A41:N43"/>
    <mergeCell ref="A40:K40"/>
    <mergeCell ref="A45:N45"/>
    <mergeCell ref="A35:G35"/>
    <mergeCell ref="A37:G37"/>
    <mergeCell ref="I35:N35"/>
    <mergeCell ref="A52:N52"/>
    <mergeCell ref="A50:N50"/>
    <mergeCell ref="A51:N51"/>
    <mergeCell ref="J24:J25"/>
    <mergeCell ref="A62:B62"/>
    <mergeCell ref="H62:K62"/>
    <mergeCell ref="C61:E61"/>
    <mergeCell ref="C62:E62"/>
    <mergeCell ref="F61:G61"/>
    <mergeCell ref="F62:G62"/>
    <mergeCell ref="A78:N78"/>
    <mergeCell ref="A63:B63"/>
    <mergeCell ref="C63:E63"/>
    <mergeCell ref="F63:G63"/>
    <mergeCell ref="H63:K63"/>
    <mergeCell ref="A66:I66"/>
    <mergeCell ref="A67:I67"/>
    <mergeCell ref="A68:I68"/>
    <mergeCell ref="A69:I69"/>
    <mergeCell ref="A70:I70"/>
    <mergeCell ref="A65:J65"/>
    <mergeCell ref="A71:B71"/>
    <mergeCell ref="A75:K75"/>
    <mergeCell ref="A72:B72"/>
    <mergeCell ref="A73:B73"/>
    <mergeCell ref="G71:I71"/>
    <mergeCell ref="G72:I72"/>
    <mergeCell ref="G73:I73"/>
    <mergeCell ref="D71:F73"/>
    <mergeCell ref="F128:F130"/>
    <mergeCell ref="E128:E130"/>
    <mergeCell ref="I151:J151"/>
    <mergeCell ref="A91:E92"/>
    <mergeCell ref="F91:J92"/>
    <mergeCell ref="I93:J93"/>
    <mergeCell ref="A89:E89"/>
    <mergeCell ref="A77:N77"/>
    <mergeCell ref="A86:E86"/>
    <mergeCell ref="A87:E87"/>
    <mergeCell ref="A88:E88"/>
    <mergeCell ref="A80:N81"/>
    <mergeCell ref="D93:E93"/>
    <mergeCell ref="K73:N74"/>
    <mergeCell ref="G86:N87"/>
    <mergeCell ref="F85:H85"/>
    <mergeCell ref="A85:E85"/>
    <mergeCell ref="M137:N137"/>
    <mergeCell ref="M138:N138"/>
    <mergeCell ref="A128:A130"/>
    <mergeCell ref="I85:N85"/>
    <mergeCell ref="F93:G93"/>
    <mergeCell ref="A106:N106"/>
    <mergeCell ref="M149:N149"/>
    <mergeCell ref="M150:N150"/>
    <mergeCell ref="A93:B93"/>
    <mergeCell ref="G89:N90"/>
    <mergeCell ref="A167:N167"/>
    <mergeCell ref="A168:N168"/>
    <mergeCell ref="F163:N163"/>
    <mergeCell ref="M147:N147"/>
    <mergeCell ref="M148:N148"/>
    <mergeCell ref="M145:N145"/>
    <mergeCell ref="M146:N146"/>
    <mergeCell ref="M142:N142"/>
    <mergeCell ref="M143:N143"/>
    <mergeCell ref="M144:N144"/>
    <mergeCell ref="M139:N139"/>
    <mergeCell ref="K132:L132"/>
    <mergeCell ref="K133:L133"/>
    <mergeCell ref="K134:L134"/>
    <mergeCell ref="M133:N133"/>
    <mergeCell ref="M134:N134"/>
    <mergeCell ref="M154:N154"/>
    <mergeCell ref="I140:J140"/>
    <mergeCell ref="I141:J141"/>
    <mergeCell ref="K131:L131"/>
  </mergeCells>
  <conditionalFormatting sqref="C131:C161">
    <cfRule type="containsBlanks" dxfId="8" priority="7" stopIfTrue="1">
      <formula>LEN(TRIM(C131))=0</formula>
    </cfRule>
    <cfRule type="cellIs" dxfId="7" priority="8" stopIfTrue="1" operator="greaterThan">
      <formula>9</formula>
    </cfRule>
    <cfRule type="cellIs" dxfId="6" priority="9" stopIfTrue="1" operator="lessThan">
      <formula>6</formula>
    </cfRule>
  </conditionalFormatting>
  <conditionalFormatting sqref="C162">
    <cfRule type="expression" dxfId="5" priority="1" stopIfTrue="1">
      <formula>AND($C162&lt;6,$C162&lt;&gt;"")</formula>
    </cfRule>
  </conditionalFormatting>
  <conditionalFormatting sqref="C163">
    <cfRule type="expression" dxfId="4" priority="2" stopIfTrue="1">
      <formula>AND($C163&gt;9,$C163&lt;&gt;"")</formula>
    </cfRule>
  </conditionalFormatting>
  <conditionalFormatting sqref="F89">
    <cfRule type="cellIs" dxfId="3" priority="12" stopIfTrue="1" operator="lessThan">
      <formula>0.95</formula>
    </cfRule>
  </conditionalFormatting>
  <conditionalFormatting sqref="H34">
    <cfRule type="cellIs" dxfId="2" priority="10" stopIfTrue="1" operator="lessThan">
      <formula>0.2</formula>
    </cfRule>
  </conditionalFormatting>
  <conditionalFormatting sqref="J73">
    <cfRule type="containsText" dxfId="1" priority="11" stopIfTrue="1" operator="containsText" text="Yes">
      <formula>NOT(ISERROR(SEARCH("Yes",J73)))</formula>
    </cfRule>
  </conditionalFormatting>
  <conditionalFormatting sqref="M131:N161">
    <cfRule type="containsText" dxfId="0" priority="13" stopIfTrue="1" operator="containsText" text="No">
      <formula>NOT(ISERROR(SEARCH("No",M131)))</formula>
    </cfRule>
  </conditionalFormatting>
  <dataValidations xWindow="259" yWindow="401" count="5">
    <dataValidation type="list" allowBlank="1" showInputMessage="1" showErrorMessage="1" sqref="D7:H7" xr:uid="{D4296141-2262-4DD0-8BBC-1BF90BFD8570}">
      <formula1>"January,February,March,April,May,June,July,August,September,October,November,December"</formula1>
    </dataValidation>
    <dataValidation type="list" sqref="C62:E63" xr:uid="{82F6B1AC-62F9-46B2-BC7B-C80B05458C0D}">
      <formula1>"--, Distribution, Other (please comment)"</formula1>
    </dataValidation>
    <dataValidation type="list" allowBlank="1" showErrorMessage="1" sqref="D119:D120" xr:uid="{B328A85C-F9CF-453E-A42C-0270C658DEA1}">
      <formula1>"0.5, 1.0, 1.5, 2.0, 2.5"</formula1>
    </dataValidation>
    <dataValidation type="list" allowBlank="1" showInputMessage="1" showErrorMessage="1" promptTitle="Based on Population" prompt="- Less than 500 = 1 per day_x000a_- 501-1,000 = 2 per day_x000a_- 1,001-2,500 = 3 per day_x000a_- 2,501-3,300 = 4 per day_x000a__x000a_*Greater than 3,300 = Continuous monitoring required using inline, automated meter" sqref="H35" xr:uid="{CFB39035-6875-4A25-BDDF-842488702469}">
      <formula1>"1,2,3,4,Continuous*"</formula1>
    </dataValidation>
    <dataValidation type="list" allowBlank="1" showInputMessage="1" showErrorMessage="1" sqref="F85:H85" xr:uid="{D1CF0362-A029-47EF-868F-91AA658D1C61}">
      <formula1>"Once per day,Continuously (inline meter)"</formula1>
    </dataValidation>
  </dataValidations>
  <printOptions horizontalCentered="1"/>
  <pageMargins left="0.25" right="0.25" top="0.5" bottom="0.5" header="0" footer="0"/>
  <pageSetup scale="76" fitToHeight="3" orientation="portrait" verticalDpi="1200" r:id="rId1"/>
  <rowBreaks count="2" manualBreakCount="2">
    <brk id="53" max="13" man="1"/>
    <brk id="111" max="13" man="1"/>
  </rowBreaks>
  <ignoredErrors>
    <ignoredError sqref="B162:B163 E162 D163:E163" unlocked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MOR-11s</vt:lpstr>
      <vt:lpstr>'MOR-11s'!Print_Area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Brazee, Amanda</dc:creator>
  <cp:lastModifiedBy>Brazee, Amanda</cp:lastModifiedBy>
  <cp:lastPrinted>2026-04-10T15:18:12Z</cp:lastPrinted>
  <dcterms:created xsi:type="dcterms:W3CDTF">2025-02-04T19:25:59Z</dcterms:created>
  <dcterms:modified xsi:type="dcterms:W3CDTF">2026-04-10T15:18:16Z</dcterms:modified>
</cp:coreProperties>
</file>